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22sr\SL\DIVERSOS 2023\EDITAIS 2023\PE XX-2023 - Serv. Cont. Cond. Veículos - (GRA)\Anexo I - Termo de Referência e Anexos\"/>
    </mc:Choice>
  </mc:AlternateContent>
  <xr:revisionPtr revIDLastSave="0" documentId="8_{ACA6EFB3-B363-4929-B5EE-1AB33E275A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espesas com viagem " sheetId="5" r:id="rId1"/>
    <sheet name="Despesas com viagem" sheetId="4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5" l="1"/>
  <c r="G9" i="5"/>
  <c r="J10" i="5" l="1"/>
  <c r="J9" i="5"/>
  <c r="E10" i="5"/>
  <c r="L10" i="5" s="1"/>
  <c r="E9" i="5"/>
  <c r="H9" i="5"/>
  <c r="K9" i="5" s="1"/>
  <c r="D11" i="5"/>
  <c r="C10" i="5"/>
  <c r="F10" i="5" s="1"/>
  <c r="C9" i="5"/>
  <c r="F9" i="5" s="1"/>
  <c r="I11" i="5"/>
  <c r="C4" i="4"/>
  <c r="Q4" i="4"/>
  <c r="B4" i="4" s="1"/>
  <c r="B5" i="4"/>
  <c r="C5" i="4"/>
  <c r="Q5" i="4"/>
  <c r="Q3" i="4"/>
  <c r="B3" i="4" s="1"/>
  <c r="Q6" i="4"/>
  <c r="B6" i="4" s="1"/>
  <c r="G6" i="4"/>
  <c r="Q7" i="4"/>
  <c r="C6" i="4"/>
  <c r="C3" i="4"/>
  <c r="M9" i="5" l="1"/>
  <c r="L9" i="5"/>
  <c r="L11" i="5"/>
  <c r="E11" i="5"/>
  <c r="H10" i="5"/>
  <c r="K10" i="5" s="1"/>
  <c r="M10" i="5" s="1"/>
  <c r="M11" i="5" s="1"/>
  <c r="F11" i="5"/>
  <c r="D4" i="4"/>
  <c r="D5" i="4"/>
  <c r="D6" i="4"/>
  <c r="D3" i="4"/>
  <c r="B7" i="4"/>
  <c r="K11" i="5" l="1"/>
  <c r="J11" i="5"/>
</calcChain>
</file>

<file path=xl/sharedStrings.xml><?xml version="1.0" encoding="utf-8"?>
<sst xmlns="http://schemas.openxmlformats.org/spreadsheetml/2006/main" count="49" uniqueCount="38">
  <si>
    <t>Cotação I</t>
  </si>
  <si>
    <t>Cotação II</t>
  </si>
  <si>
    <t>Cotação III</t>
  </si>
  <si>
    <t>TOTAL</t>
  </si>
  <si>
    <t>-</t>
  </si>
  <si>
    <t>Café da manhã</t>
  </si>
  <si>
    <t>Almoço</t>
  </si>
  <si>
    <t>Jantar</t>
  </si>
  <si>
    <t>Pernoite</t>
  </si>
  <si>
    <t>Qtde Anual</t>
  </si>
  <si>
    <t>Valor Anual</t>
  </si>
  <si>
    <t>Cotação IV</t>
  </si>
  <si>
    <t>Cotação V</t>
  </si>
  <si>
    <t>Cotação VI</t>
  </si>
  <si>
    <t>Cotação VII</t>
  </si>
  <si>
    <t>Cotação VIII</t>
  </si>
  <si>
    <t>Cotação IX</t>
  </si>
  <si>
    <t>Cotação X</t>
  </si>
  <si>
    <t>Cotação XI</t>
  </si>
  <si>
    <t>Cotação XII</t>
  </si>
  <si>
    <t>PLANILHA DE ORÇAMENTO DESPESAS DE VIAGEM PARA CADA FUNCIONÁRIO – MOTORISTA</t>
  </si>
  <si>
    <t>Preço médio praticado no mercado  (R$)</t>
  </si>
  <si>
    <t>Os orçamentos acima foram feitos  em Bom Jesus da Lapa em cidades onde há Unidades Descentralizadas da Codevasf-2ªSR. Guanambi, Barreiras, Xique-Xique.</t>
  </si>
  <si>
    <t>ITENS</t>
  </si>
  <si>
    <t>Alimentação</t>
  </si>
  <si>
    <t>Capital</t>
  </si>
  <si>
    <t>Qtde mensal</t>
  </si>
  <si>
    <t>Demais Localidades</t>
  </si>
  <si>
    <t>Valor Unitário</t>
  </si>
  <si>
    <t>Custo Mensal R$</t>
  </si>
  <si>
    <t>Custo Anual R$</t>
  </si>
  <si>
    <t>CUSTO TOTAL</t>
  </si>
  <si>
    <t>MENSAL</t>
  </si>
  <si>
    <t>ANUAL</t>
  </si>
  <si>
    <t>Os  valores unitários das despesas acima foram obtidos da "TABELA DE DIÁRIAS DA CODEVASF" de acordo com a Norma N-201 da CODEVASF, considerando os valores dos ocupantes das funções FC-2 a FC-7, CC-2 a CC-4 e empregados de nível superior, médio e operacional.</t>
  </si>
  <si>
    <t>PLANILHA DE ORÇAMENTO DESPESAS DE VIAGEM – MOTORISTA</t>
  </si>
  <si>
    <t>ANEXO IV - PLANILHA DE CUSTOS DE VIAGENS</t>
  </si>
  <si>
    <t>Bom Jesus da Lapa/BA, 14 de agosto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</si>
</sst>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8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6" fillId="0" borderId="4" xfId="0" applyFont="1" applyBorder="1" applyAlignment="1">
      <alignment horizontal="justify" vertical="justify" wrapText="1"/>
    </xf>
    <xf numFmtId="8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4" fontId="7" fillId="0" borderId="8" xfId="1" applyFont="1" applyBorder="1" applyAlignment="1">
      <alignment vertical="center"/>
    </xf>
    <xf numFmtId="44" fontId="7" fillId="0" borderId="1" xfId="1" applyFont="1" applyBorder="1" applyAlignment="1">
      <alignment vertical="center"/>
    </xf>
    <xf numFmtId="0" fontId="3" fillId="0" borderId="4" xfId="0" applyFont="1" applyBorder="1" applyAlignment="1">
      <alignment horizontal="justify" vertical="justify" wrapText="1"/>
    </xf>
    <xf numFmtId="44" fontId="7" fillId="0" borderId="6" xfId="1" applyFont="1" applyBorder="1" applyAlignment="1">
      <alignment vertical="center"/>
    </xf>
    <xf numFmtId="0" fontId="3" fillId="0" borderId="8" xfId="0" applyFont="1" applyBorder="1"/>
    <xf numFmtId="0" fontId="8" fillId="0" borderId="0" xfId="0" applyFont="1"/>
    <xf numFmtId="0" fontId="2" fillId="0" borderId="0" xfId="0" applyFont="1"/>
    <xf numFmtId="0" fontId="3" fillId="0" borderId="8" xfId="0" applyFont="1" applyBorder="1" applyAlignment="1">
      <alignment horizontal="center" vertical="center" wrapText="1"/>
    </xf>
    <xf numFmtId="44" fontId="3" fillId="0" borderId="5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3" fillId="0" borderId="8" xfId="1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44" fontId="3" fillId="0" borderId="11" xfId="1" applyFont="1" applyBorder="1" applyAlignment="1">
      <alignment horizontal="center" vertical="center" wrapText="1"/>
    </xf>
    <xf numFmtId="8" fontId="3" fillId="0" borderId="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justify"/>
    </xf>
    <xf numFmtId="44" fontId="5" fillId="0" borderId="8" xfId="1" applyFont="1" applyBorder="1" applyAlignment="1">
      <alignment vertical="center"/>
    </xf>
    <xf numFmtId="8" fontId="2" fillId="0" borderId="8" xfId="0" applyNumberFormat="1" applyFont="1" applyBorder="1" applyAlignment="1">
      <alignment horizontal="center" vertical="center" wrapText="1"/>
    </xf>
    <xf numFmtId="8" fontId="2" fillId="0" borderId="5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8" fontId="4" fillId="2" borderId="8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3" fillId="0" borderId="0" xfId="0" applyFont="1"/>
    <xf numFmtId="0" fontId="10" fillId="6" borderId="15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justify" vertical="justify" wrapText="1"/>
    </xf>
    <xf numFmtId="0" fontId="12" fillId="0" borderId="15" xfId="0" applyFont="1" applyBorder="1" applyAlignment="1">
      <alignment horizontal="center" vertical="justify" wrapText="1"/>
    </xf>
    <xf numFmtId="0" fontId="13" fillId="0" borderId="15" xfId="0" applyFont="1" applyBorder="1" applyAlignment="1">
      <alignment horizontal="center" vertical="center" wrapText="1"/>
    </xf>
    <xf numFmtId="44" fontId="13" fillId="0" borderId="15" xfId="1" applyFont="1" applyBorder="1" applyAlignment="1">
      <alignment horizontal="center" vertical="center" wrapText="1"/>
    </xf>
    <xf numFmtId="44" fontId="13" fillId="0" borderId="15" xfId="0" applyNumberFormat="1" applyFont="1" applyBorder="1" applyAlignment="1">
      <alignment horizontal="center" vertical="center" wrapText="1"/>
    </xf>
    <xf numFmtId="44" fontId="13" fillId="0" borderId="15" xfId="1" applyFont="1" applyBorder="1"/>
    <xf numFmtId="44" fontId="13" fillId="6" borderId="15" xfId="0" applyNumberFormat="1" applyFont="1" applyFill="1" applyBorder="1"/>
    <xf numFmtId="44" fontId="11" fillId="2" borderId="15" xfId="0" applyNumberFormat="1" applyFont="1" applyFill="1" applyBorder="1" applyAlignment="1">
      <alignment horizontal="center" vertical="center" wrapText="1"/>
    </xf>
    <xf numFmtId="44" fontId="10" fillId="2" borderId="15" xfId="0" applyNumberFormat="1" applyFont="1" applyFill="1" applyBorder="1"/>
    <xf numFmtId="44" fontId="10" fillId="6" borderId="15" xfId="0" applyNumberFormat="1" applyFont="1" applyFill="1" applyBorder="1"/>
    <xf numFmtId="0" fontId="14" fillId="3" borderId="15" xfId="0" applyFont="1" applyFill="1" applyBorder="1" applyAlignment="1">
      <alignment horizontal="center"/>
    </xf>
    <xf numFmtId="0" fontId="10" fillId="5" borderId="15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left"/>
    </xf>
    <xf numFmtId="0" fontId="14" fillId="4" borderId="15" xfId="0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left" vertical="justify"/>
    </xf>
    <xf numFmtId="0" fontId="10" fillId="6" borderId="1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8" fillId="0" borderId="0" xfId="0" applyFont="1" applyAlignment="1">
      <alignment horizontal="justify" vertical="justify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0</xdr:row>
      <xdr:rowOff>66675</xdr:rowOff>
    </xdr:from>
    <xdr:to>
      <xdr:col>12</xdr:col>
      <xdr:colOff>647700</xdr:colOff>
      <xdr:row>3</xdr:row>
      <xdr:rowOff>123825</xdr:rowOff>
    </xdr:to>
    <xdr:sp macro="" textlink="" fLocksText="0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028825" y="66675"/>
          <a:ext cx="9210675" cy="65722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12600" tIns="12600" rIns="12600" bIns="12600" anchor="t"/>
        <a:lstStyle/>
        <a:p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Ministério da Integração e do Desenvolvimento Regional - MIDR</a:t>
          </a:r>
        </a:p>
        <a:p>
          <a:pPr algn="l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2ª Superintendência Regional da CODEVASF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19050</xdr:rowOff>
        </xdr:from>
        <xdr:to>
          <xdr:col>2</xdr:col>
          <xdr:colOff>266700</xdr:colOff>
          <xdr:row>3</xdr:row>
          <xdr:rowOff>57150</xdr:rowOff>
        </xdr:to>
        <xdr:sp macro="" textlink="">
          <xdr:nvSpPr>
            <xdr:cNvPr id="1025" name="Picture 2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"/>
  <sheetViews>
    <sheetView tabSelected="1" workbookViewId="0">
      <selection activeCell="A15" sqref="A15"/>
    </sheetView>
  </sheetViews>
  <sheetFormatPr defaultRowHeight="15.75" x14ac:dyDescent="0.25"/>
  <cols>
    <col min="1" max="1" width="12.5703125" style="32" customWidth="1"/>
    <col min="2" max="2" width="13.140625" style="32" bestFit="1" customWidth="1"/>
    <col min="3" max="4" width="11.85546875" style="32" bestFit="1" customWidth="1"/>
    <col min="5" max="5" width="14" style="32" bestFit="1" customWidth="1"/>
    <col min="6" max="6" width="15.140625" style="32" bestFit="1" customWidth="1"/>
    <col min="7" max="7" width="13.140625" style="32" bestFit="1" customWidth="1"/>
    <col min="8" max="8" width="11.85546875" style="32" bestFit="1" customWidth="1"/>
    <col min="9" max="9" width="12.140625" style="32" bestFit="1" customWidth="1"/>
    <col min="10" max="10" width="15.140625" style="32" bestFit="1" customWidth="1"/>
    <col min="11" max="11" width="16.28515625" style="32" bestFit="1" customWidth="1"/>
    <col min="12" max="12" width="15.140625" style="32" bestFit="1" customWidth="1"/>
    <col min="13" max="13" width="16.28515625" style="32" customWidth="1"/>
    <col min="14" max="16384" width="9.140625" style="32"/>
  </cols>
  <sheetData>
    <row r="1" spans="1:13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x14ac:dyDescent="0.25">
      <c r="A5" s="46" t="s">
        <v>36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</row>
    <row r="6" spans="1:13" x14ac:dyDescent="0.25">
      <c r="A6" s="50" t="s">
        <v>35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 x14ac:dyDescent="0.25">
      <c r="A7" s="51" t="s">
        <v>23</v>
      </c>
      <c r="B7" s="49" t="s">
        <v>25</v>
      </c>
      <c r="C7" s="49"/>
      <c r="D7" s="49"/>
      <c r="E7" s="49"/>
      <c r="F7" s="49"/>
      <c r="G7" s="47" t="s">
        <v>27</v>
      </c>
      <c r="H7" s="47"/>
      <c r="I7" s="47"/>
      <c r="J7" s="47"/>
      <c r="K7" s="47"/>
      <c r="L7" s="54" t="s">
        <v>31</v>
      </c>
      <c r="M7" s="54"/>
    </row>
    <row r="8" spans="1:13" ht="31.5" x14ac:dyDescent="0.25">
      <c r="A8" s="51"/>
      <c r="B8" s="34" t="s">
        <v>26</v>
      </c>
      <c r="C8" s="34" t="s">
        <v>9</v>
      </c>
      <c r="D8" s="34" t="s">
        <v>28</v>
      </c>
      <c r="E8" s="34" t="s">
        <v>29</v>
      </c>
      <c r="F8" s="34" t="s">
        <v>30</v>
      </c>
      <c r="G8" s="35" t="s">
        <v>26</v>
      </c>
      <c r="H8" s="35" t="s">
        <v>9</v>
      </c>
      <c r="I8" s="35" t="s">
        <v>28</v>
      </c>
      <c r="J8" s="35" t="s">
        <v>29</v>
      </c>
      <c r="K8" s="35" t="s">
        <v>30</v>
      </c>
      <c r="L8" s="33" t="s">
        <v>32</v>
      </c>
      <c r="M8" s="33" t="s">
        <v>33</v>
      </c>
    </row>
    <row r="9" spans="1:13" x14ac:dyDescent="0.25">
      <c r="A9" s="36" t="s">
        <v>24</v>
      </c>
      <c r="B9" s="37">
        <v>10</v>
      </c>
      <c r="C9" s="38">
        <f>B9*12</f>
        <v>120</v>
      </c>
      <c r="D9" s="39">
        <v>87</v>
      </c>
      <c r="E9" s="39">
        <f>D9*B9</f>
        <v>870</v>
      </c>
      <c r="F9" s="40">
        <f>C9*D9</f>
        <v>10440</v>
      </c>
      <c r="G9" s="37">
        <f>22*8</f>
        <v>176</v>
      </c>
      <c r="H9" s="38">
        <f>G9*12</f>
        <v>2112</v>
      </c>
      <c r="I9" s="41">
        <v>87</v>
      </c>
      <c r="J9" s="39">
        <f>I9*G9</f>
        <v>15312</v>
      </c>
      <c r="K9" s="40">
        <f>H9*I9</f>
        <v>183744</v>
      </c>
      <c r="L9" s="42">
        <f>E9+J9</f>
        <v>16182</v>
      </c>
      <c r="M9" s="42">
        <f>F9+K9</f>
        <v>194184</v>
      </c>
    </row>
    <row r="10" spans="1:13" x14ac:dyDescent="0.25">
      <c r="A10" s="36" t="s">
        <v>8</v>
      </c>
      <c r="B10" s="37">
        <v>8</v>
      </c>
      <c r="C10" s="38">
        <f>B10*12</f>
        <v>96</v>
      </c>
      <c r="D10" s="39">
        <v>298.45</v>
      </c>
      <c r="E10" s="39">
        <f>D10*B10</f>
        <v>2387.6</v>
      </c>
      <c r="F10" s="40">
        <f>C10*D10</f>
        <v>28651.199999999997</v>
      </c>
      <c r="G10" s="37">
        <f>18*8</f>
        <v>144</v>
      </c>
      <c r="H10" s="38">
        <f>G10*12</f>
        <v>1728</v>
      </c>
      <c r="I10" s="41">
        <v>218.1</v>
      </c>
      <c r="J10" s="39">
        <f>I10*G10</f>
        <v>31406.399999999998</v>
      </c>
      <c r="K10" s="40">
        <f>H10*I10</f>
        <v>376876.79999999999</v>
      </c>
      <c r="L10" s="42">
        <f>E10+J10</f>
        <v>33794</v>
      </c>
      <c r="M10" s="42">
        <f>F10+K10</f>
        <v>405528</v>
      </c>
    </row>
    <row r="11" spans="1:13" x14ac:dyDescent="0.25">
      <c r="A11" s="51" t="s">
        <v>3</v>
      </c>
      <c r="B11" s="51"/>
      <c r="C11" s="51"/>
      <c r="D11" s="43">
        <f>SUM(D9:D10)</f>
        <v>385.45</v>
      </c>
      <c r="E11" s="44">
        <f>SUM(E9:E10)</f>
        <v>3257.6</v>
      </c>
      <c r="F11" s="44">
        <f>SUM(F9:F10)</f>
        <v>39091.199999999997</v>
      </c>
      <c r="G11" s="52" t="s">
        <v>3</v>
      </c>
      <c r="H11" s="52"/>
      <c r="I11" s="44">
        <f>SUM(I9:I10)</f>
        <v>305.10000000000002</v>
      </c>
      <c r="J11" s="44">
        <f>SUM(J9:J10)</f>
        <v>46718.399999999994</v>
      </c>
      <c r="K11" s="44">
        <f>SUM(K9:K10)</f>
        <v>560620.80000000005</v>
      </c>
      <c r="L11" s="45">
        <f>SUM(L9:L10)</f>
        <v>49976</v>
      </c>
      <c r="M11" s="45">
        <f>SUM(M9:M10)</f>
        <v>599712</v>
      </c>
    </row>
    <row r="13" spans="1:13" ht="33" customHeight="1" x14ac:dyDescent="0.25">
      <c r="A13" s="53" t="s">
        <v>34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</row>
    <row r="14" spans="1:13" ht="33" customHeight="1" x14ac:dyDescent="0.25">
      <c r="A14" s="48" t="s">
        <v>37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</row>
  </sheetData>
  <mergeCells count="11">
    <mergeCell ref="A1:M4"/>
    <mergeCell ref="G7:K7"/>
    <mergeCell ref="A14:M14"/>
    <mergeCell ref="B7:F7"/>
    <mergeCell ref="A6:M6"/>
    <mergeCell ref="A7:A8"/>
    <mergeCell ref="G11:H11"/>
    <mergeCell ref="A13:M13"/>
    <mergeCell ref="A11:C11"/>
    <mergeCell ref="L7:M7"/>
    <mergeCell ref="A5:M5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9" orientation="landscape" r:id="rId1"/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19050</xdr:rowOff>
              </from>
              <to>
                <xdr:col>2</xdr:col>
                <xdr:colOff>266700</xdr:colOff>
                <xdr:row>3</xdr:row>
                <xdr:rowOff>57150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4"/>
  <sheetViews>
    <sheetView workbookViewId="0">
      <selection activeCell="A4" sqref="A4:XFD5"/>
    </sheetView>
  </sheetViews>
  <sheetFormatPr defaultRowHeight="15" x14ac:dyDescent="0.25"/>
  <cols>
    <col min="1" max="1" width="12.5703125" customWidth="1"/>
    <col min="2" max="2" width="13.7109375" customWidth="1"/>
    <col min="3" max="3" width="9.85546875" bestFit="1" customWidth="1"/>
    <col min="4" max="4" width="11.140625" bestFit="1" customWidth="1"/>
    <col min="5" max="5" width="9" bestFit="1" customWidth="1"/>
    <col min="6" max="11" width="10" customWidth="1"/>
    <col min="12" max="12" width="10.5703125" customWidth="1"/>
    <col min="13" max="16" width="10" customWidth="1"/>
    <col min="17" max="17" width="11.7109375" bestFit="1" customWidth="1"/>
  </cols>
  <sheetData>
    <row r="1" spans="1:17" ht="15.75" thickBot="1" x14ac:dyDescent="0.3">
      <c r="A1" s="55" t="s">
        <v>20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7" ht="76.5" customHeight="1" thickBot="1" x14ac:dyDescent="0.3">
      <c r="A2" s="23" t="s">
        <v>23</v>
      </c>
      <c r="B2" s="24" t="s">
        <v>21</v>
      </c>
      <c r="C2" s="24" t="s">
        <v>9</v>
      </c>
      <c r="D2" s="24" t="s">
        <v>10</v>
      </c>
      <c r="E2" s="25" t="s">
        <v>0</v>
      </c>
      <c r="F2" s="26" t="s">
        <v>1</v>
      </c>
      <c r="G2" s="26" t="s">
        <v>2</v>
      </c>
      <c r="H2" s="27" t="s">
        <v>11</v>
      </c>
      <c r="I2" s="28" t="s">
        <v>12</v>
      </c>
      <c r="J2" s="28" t="s">
        <v>13</v>
      </c>
      <c r="K2" s="27" t="s">
        <v>14</v>
      </c>
      <c r="L2" s="28" t="s">
        <v>15</v>
      </c>
      <c r="M2" s="28" t="s">
        <v>16</v>
      </c>
      <c r="N2" s="27" t="s">
        <v>17</v>
      </c>
      <c r="O2" s="28" t="s">
        <v>18</v>
      </c>
      <c r="P2" s="28" t="s">
        <v>19</v>
      </c>
      <c r="Q2" s="28" t="s">
        <v>3</v>
      </c>
    </row>
    <row r="3" spans="1:17" ht="15.75" thickBot="1" x14ac:dyDescent="0.3">
      <c r="A3" s="2" t="s">
        <v>5</v>
      </c>
      <c r="B3" s="21">
        <f>Q3/10</f>
        <v>20.7</v>
      </c>
      <c r="C3" s="12">
        <f>8*20*12</f>
        <v>1920</v>
      </c>
      <c r="D3" s="18">
        <f>C3*B3</f>
        <v>39744</v>
      </c>
      <c r="E3" s="13">
        <v>20</v>
      </c>
      <c r="F3" s="13">
        <v>20</v>
      </c>
      <c r="G3" s="13">
        <v>18</v>
      </c>
      <c r="H3" s="5">
        <v>30</v>
      </c>
      <c r="I3" s="5">
        <v>30</v>
      </c>
      <c r="J3" s="5">
        <v>29</v>
      </c>
      <c r="K3" s="5">
        <v>15</v>
      </c>
      <c r="L3" s="5">
        <v>0</v>
      </c>
      <c r="M3" s="5">
        <v>13</v>
      </c>
      <c r="N3" s="5">
        <v>15</v>
      </c>
      <c r="O3" s="5">
        <v>17</v>
      </c>
      <c r="P3" s="5">
        <v>0</v>
      </c>
      <c r="Q3" s="20">
        <f>SUM(E3:P3)</f>
        <v>207</v>
      </c>
    </row>
    <row r="4" spans="1:17" ht="15.75" thickBot="1" x14ac:dyDescent="0.3">
      <c r="A4" s="2" t="s">
        <v>6</v>
      </c>
      <c r="B4" s="22">
        <f>Q4/10</f>
        <v>38.698999999999998</v>
      </c>
      <c r="C4" s="12">
        <f>8*20*12</f>
        <v>1920</v>
      </c>
      <c r="D4" s="3">
        <f t="shared" ref="D4:D6" si="0">C4*B4</f>
        <v>74302.080000000002</v>
      </c>
      <c r="E4" s="14">
        <v>0</v>
      </c>
      <c r="F4" s="15">
        <v>80</v>
      </c>
      <c r="G4" s="16">
        <v>25</v>
      </c>
      <c r="H4" s="6">
        <v>40</v>
      </c>
      <c r="I4" s="6">
        <v>50</v>
      </c>
      <c r="J4" s="6">
        <v>59</v>
      </c>
      <c r="K4" s="5">
        <v>25</v>
      </c>
      <c r="L4" s="5">
        <v>20</v>
      </c>
      <c r="M4" s="5">
        <v>28</v>
      </c>
      <c r="N4" s="5">
        <v>29.99</v>
      </c>
      <c r="O4" s="5">
        <v>30</v>
      </c>
      <c r="P4" s="5">
        <v>0</v>
      </c>
      <c r="Q4" s="20">
        <f>SUM(E4:P4)</f>
        <v>386.99</v>
      </c>
    </row>
    <row r="5" spans="1:17" ht="15.75" thickBot="1" x14ac:dyDescent="0.3">
      <c r="A5" s="7" t="s">
        <v>7</v>
      </c>
      <c r="B5" s="22">
        <f>Q5/10</f>
        <v>37.698999999999998</v>
      </c>
      <c r="C5" s="12">
        <f>8*20*12</f>
        <v>1920</v>
      </c>
      <c r="D5" s="3">
        <f t="shared" si="0"/>
        <v>72382.080000000002</v>
      </c>
      <c r="E5" s="13">
        <v>0</v>
      </c>
      <c r="F5" s="13">
        <v>80</v>
      </c>
      <c r="G5" s="13">
        <v>20</v>
      </c>
      <c r="H5" s="5">
        <v>40</v>
      </c>
      <c r="I5" s="5">
        <v>50</v>
      </c>
      <c r="J5" s="5">
        <v>59</v>
      </c>
      <c r="K5" s="5">
        <v>25</v>
      </c>
      <c r="L5" s="5">
        <v>15</v>
      </c>
      <c r="M5" s="5">
        <v>28</v>
      </c>
      <c r="N5" s="5">
        <v>29.99</v>
      </c>
      <c r="O5" s="5">
        <v>30</v>
      </c>
      <c r="P5" s="5">
        <v>0</v>
      </c>
      <c r="Q5" s="20">
        <f>SUM(E5:P5)</f>
        <v>376.99</v>
      </c>
    </row>
    <row r="6" spans="1:17" ht="15.75" thickBot="1" x14ac:dyDescent="0.3">
      <c r="A6" s="2" t="s">
        <v>8</v>
      </c>
      <c r="B6" s="22">
        <f>Q6/12</f>
        <v>126.13333333333333</v>
      </c>
      <c r="C6" s="4">
        <f>15*8*12</f>
        <v>1440</v>
      </c>
      <c r="D6" s="3">
        <f t="shared" si="0"/>
        <v>181632</v>
      </c>
      <c r="E6" s="17">
        <v>119</v>
      </c>
      <c r="F6" s="17">
        <v>120</v>
      </c>
      <c r="G6" s="17">
        <f>240*1.1</f>
        <v>264</v>
      </c>
      <c r="H6" s="8">
        <v>70</v>
      </c>
      <c r="I6" s="8">
        <v>170</v>
      </c>
      <c r="J6" s="8">
        <v>155.6</v>
      </c>
      <c r="K6" s="8">
        <v>70</v>
      </c>
      <c r="L6" s="8">
        <v>80</v>
      </c>
      <c r="M6" s="8">
        <v>120</v>
      </c>
      <c r="N6" s="8">
        <v>105</v>
      </c>
      <c r="O6" s="8">
        <v>130</v>
      </c>
      <c r="P6" s="8">
        <v>110</v>
      </c>
      <c r="Q6" s="20">
        <f>SUM(E6:P6)</f>
        <v>1513.6</v>
      </c>
    </row>
    <row r="7" spans="1:17" ht="15.75" thickBot="1" x14ac:dyDescent="0.3">
      <c r="A7" s="29" t="s">
        <v>3</v>
      </c>
      <c r="B7" s="30">
        <f>SUM(B3:B6)</f>
        <v>223.23133333333334</v>
      </c>
      <c r="C7" s="31" t="s">
        <v>4</v>
      </c>
      <c r="D7" s="31"/>
      <c r="E7" s="31"/>
      <c r="F7" s="31"/>
      <c r="G7" s="31"/>
      <c r="H7" s="9"/>
      <c r="I7" s="9"/>
      <c r="J7" s="9"/>
      <c r="K7" s="9"/>
      <c r="L7" s="9"/>
      <c r="M7" s="9"/>
      <c r="N7" s="9"/>
      <c r="O7" s="9"/>
      <c r="P7" s="9"/>
      <c r="Q7" s="5">
        <f>H7+K7+N7</f>
        <v>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57" t="s">
        <v>22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9"/>
    </row>
    <row r="10" spans="1:17" x14ac:dyDescent="0.25">
      <c r="A10" s="60"/>
      <c r="B10" s="60"/>
      <c r="C10" s="60"/>
      <c r="D10" s="19"/>
      <c r="E10" s="19"/>
      <c r="F10" s="19"/>
      <c r="G10" s="19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0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0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0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1"/>
      <c r="O13" s="11"/>
      <c r="P13" s="11"/>
      <c r="Q13" s="1"/>
    </row>
    <row r="14" spans="1:17" x14ac:dyDescent="0.25">
      <c r="A14" s="10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</sheetData>
  <mergeCells count="3">
    <mergeCell ref="A1:Q1"/>
    <mergeCell ref="A9:Q9"/>
    <mergeCell ref="A10:C10"/>
  </mergeCells>
  <pageMargins left="0.511811024" right="0.511811024" top="0.78740157499999996" bottom="0.78740157499999996" header="0.31496062000000002" footer="0.3149606200000000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Despesas com viagem </vt:lpstr>
      <vt:lpstr>Despesas com viagem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Antônio Queiroga Cristino Santos</dc:creator>
  <cp:lastModifiedBy>ana.maiara</cp:lastModifiedBy>
  <cp:lastPrinted>2023-08-14T20:04:46Z</cp:lastPrinted>
  <dcterms:created xsi:type="dcterms:W3CDTF">2021-06-14T11:34:30Z</dcterms:created>
  <dcterms:modified xsi:type="dcterms:W3CDTF">2023-08-22T17:44:12Z</dcterms:modified>
</cp:coreProperties>
</file>