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showInkAnnotation="0"/>
  <mc:AlternateContent xmlns:mc="http://schemas.openxmlformats.org/markup-compatibility/2006">
    <mc:Choice Requires="x15">
      <x15ac:absPath xmlns:x15ac="http://schemas.microsoft.com/office/spreadsheetml/2010/11/ac" url="\\srv022sr\SL\DIVERSOS 2023\EDITAIS 2023\PE XX-2023 - Serv. Cont. Cond. Veículos - (GRA)\Anexo I - Termo de Referência e Anexos\"/>
    </mc:Choice>
  </mc:AlternateContent>
  <xr:revisionPtr revIDLastSave="0" documentId="8_{87ACD11A-0CBD-489C-8922-41486ED8B0E0}" xr6:coauthVersionLast="47" xr6:coauthVersionMax="47" xr10:uidLastSave="{00000000-0000-0000-0000-000000000000}"/>
  <bookViews>
    <workbookView xWindow="-120" yWindow="-120" windowWidth="29040" windowHeight="15720" tabRatio="868" activeTab="1" xr2:uid="{00000000-000D-0000-FFFF-FFFF00000000}"/>
  </bookViews>
  <sheets>
    <sheet name="Resumo" sheetId="10" r:id="rId1"/>
    <sheet name="Motorista" sheetId="19" r:id="rId2"/>
    <sheet name="Resumo para o TR" sheetId="16" r:id="rId3"/>
  </sheets>
  <externalReferences>
    <externalReference r:id="rId4"/>
    <externalReference r:id="rId5"/>
    <externalReference r:id="rId6"/>
  </externalReferences>
  <definedNames>
    <definedName name="_xlnm.Print_Area" localSheetId="1">Motorista!$A$1:$I$106</definedName>
    <definedName name="Print_Area" localSheetId="1">Motorista!$A$1:$I$105</definedName>
    <definedName name="Print_Area" localSheetId="0">Resumo!$A$1:$L$32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4" i="16" l="1"/>
  <c r="I82" i="19"/>
  <c r="I84" i="19" s="1"/>
  <c r="I86" i="19" s="1"/>
  <c r="H24" i="10"/>
  <c r="J24" i="16" s="1"/>
  <c r="M24" i="16" s="1"/>
  <c r="H23" i="10"/>
  <c r="J23" i="16" s="1"/>
  <c r="M23" i="16" s="1"/>
  <c r="F24" i="10"/>
  <c r="F23" i="10"/>
  <c r="F22" i="10"/>
  <c r="H22" i="10"/>
  <c r="J22" i="16" s="1"/>
  <c r="M22" i="16" s="1"/>
  <c r="H21" i="10"/>
  <c r="J21" i="16" s="1"/>
  <c r="M21" i="16" s="1"/>
  <c r="F21" i="10"/>
  <c r="H20" i="10"/>
  <c r="J20" i="16" s="1"/>
  <c r="F20" i="10"/>
  <c r="J25" i="16" l="1"/>
  <c r="J29" i="16" s="1"/>
  <c r="M20" i="16"/>
  <c r="M25" i="16" s="1"/>
  <c r="A8" i="16"/>
  <c r="A7" i="16"/>
  <c r="K20" i="10"/>
  <c r="A24" i="16"/>
  <c r="A23" i="16"/>
  <c r="A22" i="16"/>
  <c r="A21" i="16"/>
  <c r="A20" i="16"/>
  <c r="I66" i="19"/>
  <c r="I64" i="19"/>
  <c r="I73" i="19"/>
  <c r="I77" i="19"/>
  <c r="I72" i="19"/>
  <c r="I71" i="19"/>
  <c r="I70" i="19"/>
  <c r="I88" i="19"/>
  <c r="A32" i="16"/>
  <c r="H64" i="19"/>
  <c r="H61" i="19"/>
  <c r="H56" i="19"/>
  <c r="H47" i="19"/>
  <c r="H35" i="19"/>
  <c r="E15" i="10"/>
  <c r="F15" i="16"/>
  <c r="F16" i="16"/>
  <c r="C15" i="10"/>
  <c r="C15" i="16" s="1"/>
  <c r="H102" i="19"/>
  <c r="H94" i="19"/>
  <c r="H23" i="19"/>
  <c r="I44" i="19"/>
  <c r="H21" i="19"/>
  <c r="I28" i="19"/>
  <c r="I32" i="19"/>
  <c r="I41" i="19"/>
  <c r="I45" i="19"/>
  <c r="I50" i="19"/>
  <c r="I54" i="19"/>
  <c r="I56" i="19"/>
  <c r="I59" i="19"/>
  <c r="I29" i="19"/>
  <c r="I33" i="19"/>
  <c r="I38" i="19"/>
  <c r="I42" i="19"/>
  <c r="I46" i="19"/>
  <c r="I51" i="19"/>
  <c r="I55" i="19"/>
  <c r="I60" i="19"/>
  <c r="I30" i="19"/>
  <c r="I34" i="19"/>
  <c r="I39" i="19"/>
  <c r="I43" i="19"/>
  <c r="I52" i="19"/>
  <c r="I53" i="19"/>
  <c r="I27" i="19"/>
  <c r="I35" i="19"/>
  <c r="I31" i="19"/>
  <c r="I40" i="19"/>
  <c r="E16" i="10"/>
  <c r="I47" i="19"/>
  <c r="I61" i="19"/>
  <c r="H25" i="10" l="1"/>
  <c r="H29" i="10" s="1"/>
  <c r="K24" i="10"/>
  <c r="K22" i="10"/>
  <c r="K23" i="10"/>
  <c r="K21" i="10"/>
  <c r="I93" i="19"/>
  <c r="I92" i="19"/>
  <c r="K25" i="10" l="1"/>
  <c r="I94" i="19"/>
  <c r="I98" i="19" s="1"/>
  <c r="M29" i="16"/>
  <c r="K29" i="10"/>
  <c r="I100" i="19" l="1"/>
  <c r="I99" i="19"/>
  <c r="I101" i="19"/>
  <c r="I102" i="19" l="1"/>
  <c r="H105" i="19" s="1"/>
  <c r="I105" i="19" s="1"/>
  <c r="F15" i="10" l="1"/>
  <c r="H15" i="10" s="1"/>
  <c r="H16" i="10" s="1"/>
  <c r="H28" i="10" s="1"/>
  <c r="H30" i="10" s="1"/>
  <c r="K30" i="10" s="1"/>
  <c r="H106" i="19"/>
  <c r="I106" i="19" s="1"/>
  <c r="G15" i="16"/>
  <c r="J15" i="16" s="1"/>
  <c r="J16" i="16" s="1"/>
  <c r="K28" i="10" l="1"/>
  <c r="K15" i="10"/>
  <c r="K16" i="10" s="1"/>
  <c r="J28" i="16"/>
  <c r="J30" i="16" s="1"/>
  <c r="M30" i="16" s="1"/>
  <c r="M15" i="16"/>
  <c r="M16" i="16" s="1"/>
  <c r="M28" i="16" l="1"/>
</calcChain>
</file>

<file path=xl/sharedStrings.xml><?xml version="1.0" encoding="utf-8"?>
<sst xmlns="http://schemas.openxmlformats.org/spreadsheetml/2006/main" count="187" uniqueCount="140">
  <si>
    <t>2ª Superintendência Regional da CODEVASF- 2ªSR</t>
  </si>
  <si>
    <t>VALOR MENSAL E GLOBAL DOS SERVIÇOS-2ªSR</t>
  </si>
  <si>
    <t>ITEM</t>
  </si>
  <si>
    <t>CÓDIGOCATSER</t>
  </si>
  <si>
    <t>POSTO DE SERVIÇO</t>
  </si>
  <si>
    <t>Descrição Sumária</t>
  </si>
  <si>
    <t>QTDE DE POSTOS</t>
  </si>
  <si>
    <t>VALOR UNITÁRIO POSTO (R$)</t>
  </si>
  <si>
    <t>VALOR TOTAL MENSAL (R$)</t>
  </si>
  <si>
    <t>Nº DE MESES</t>
  </si>
  <si>
    <t>VALOR ANUAL (R$)</t>
  </si>
  <si>
    <t>PLANILHA DE CUSTOS E FORMAÇÃO DE PREÇOS</t>
  </si>
  <si>
    <t>Ano - Acordo, Convenção Coletiva ou Sentença Normativa em Dissídio</t>
  </si>
  <si>
    <t>Convenção/Acordo Coletivo de Trabalho - Nº do processo e Registro no MTE</t>
  </si>
  <si>
    <t>Vigência da Convenção</t>
  </si>
  <si>
    <t>Tipo de Serviço</t>
  </si>
  <si>
    <t>Unidade de Medida</t>
  </si>
  <si>
    <t>POSTO</t>
  </si>
  <si>
    <t>Quantidade a Contratar em Função da Unidade de Medida</t>
  </si>
  <si>
    <t>Nº de Meses de Execução Contratual</t>
  </si>
  <si>
    <t>I - SALÁRIO ESTIMADO DO PROFISSIONAL</t>
  </si>
  <si>
    <t>II - COMPOSIÇÃO DA REMUNERAÇÃO</t>
  </si>
  <si>
    <t>Salário Base</t>
  </si>
  <si>
    <t>Outros</t>
  </si>
  <si>
    <t>Remuneração Total</t>
  </si>
  <si>
    <t>III - ENCARGOS SOCIAIS INCIDENTES SOBRE A REMUNERAÇÃO</t>
  </si>
  <si>
    <t>Grupo "A"</t>
  </si>
  <si>
    <t>%</t>
  </si>
  <si>
    <t>VALOR</t>
  </si>
  <si>
    <t>01 - INSS</t>
  </si>
  <si>
    <t>02 - Salário Educação</t>
  </si>
  <si>
    <t>03 - Seguro Acidente do Trabalho/SAT/INSS</t>
  </si>
  <si>
    <t>04 - SESI/SESC</t>
  </si>
  <si>
    <t>05 - SENAI/SENAC</t>
  </si>
  <si>
    <t>06 - INCRA</t>
  </si>
  <si>
    <t>07 - FGTS</t>
  </si>
  <si>
    <t>08 - SEBRAE</t>
  </si>
  <si>
    <t>Total do Grupo "A"</t>
  </si>
  <si>
    <t>Grupo "B"</t>
  </si>
  <si>
    <t>11 - Auxílio Doença</t>
  </si>
  <si>
    <t>Total do Grupo "B"</t>
  </si>
  <si>
    <t>Grupo "C"</t>
  </si>
  <si>
    <t>Total do Grupo "C"</t>
  </si>
  <si>
    <t>Grupo "D"</t>
  </si>
  <si>
    <t>Total do Grupo "D"</t>
  </si>
  <si>
    <t>TOTAL DO ENCARGOS SOCIAIS</t>
  </si>
  <si>
    <t>VALOR TOTAL DA MÃO DE OBRA (REMUNERAÇÃO + ENCARGOS SOCIAIS)</t>
  </si>
  <si>
    <t>IV - INSUMOS</t>
  </si>
  <si>
    <t>IV.A - Benefícios Mensais e Diários</t>
  </si>
  <si>
    <t>04 - Desconto Legal sobre Vale Transporte - Cláusula 10ª da CCT</t>
  </si>
  <si>
    <t>Total do Subitem IV.A</t>
  </si>
  <si>
    <t>IV.B - Insumos Diversos</t>
  </si>
  <si>
    <t>10 - Uniforme</t>
  </si>
  <si>
    <t>11 - Depreciação e Manutenção de Equipamentos</t>
  </si>
  <si>
    <t>Total do Subitem IV.B</t>
  </si>
  <si>
    <t>Valor Total dos Insumos (Subitem IV.A + Subitem IV.B)</t>
  </si>
  <si>
    <t>VALOR TOTAL DA REMUNERAÇÃO + ENCARGOS SOCIAIS + INSUMOS</t>
  </si>
  <si>
    <t>V - LUCRO E DESPESAS INDIRETAS (LDI)</t>
  </si>
  <si>
    <t>Demais Componentes/Custos Indiretos</t>
  </si>
  <si>
    <t>01 - Despesas Administrativas/Operacionais</t>
  </si>
  <si>
    <t>02 - Lucro</t>
  </si>
  <si>
    <t>Valor Total do Lucro e Despesas Indiretas (LDI)</t>
  </si>
  <si>
    <t>VI - TRIBUTOS</t>
  </si>
  <si>
    <t>Tributos Diversos</t>
  </si>
  <si>
    <t>ISSQN e ISS</t>
  </si>
  <si>
    <t>PIS</t>
  </si>
  <si>
    <t>COFINS</t>
  </si>
  <si>
    <t>Valor Total dos Tributos (8,65/100 * II + III + IV + V)</t>
  </si>
  <si>
    <t>MENSAL</t>
  </si>
  <si>
    <t>ANUAL</t>
  </si>
  <si>
    <t>08 - Material</t>
  </si>
  <si>
    <t>Ministério da Integração e do Desenvolvimento Regional - MIDR</t>
  </si>
  <si>
    <t>Companhia de Desenvolvimento dos Vales do São Francisco e do Parnaíba</t>
  </si>
  <si>
    <t>Planilha de custos - Resumo</t>
  </si>
  <si>
    <t>Discriminação dos Serviços</t>
  </si>
  <si>
    <t>Intervalo Mínimo</t>
  </si>
  <si>
    <t>01 de janeiro/2023 a 31 de dezembro/2023</t>
  </si>
  <si>
    <t>01 - Auxílio Alimentação - Cláusula 9º da CCT (R$ 14,28 * 22 dias)</t>
  </si>
  <si>
    <t>02 - Desconto sobre Auxílio Alimentação - Cláusula 9ª da CCT (R$ 314,16 * 20%)</t>
  </si>
  <si>
    <t>03 - Vale Transporte - Cláusula 11ª da CCT</t>
  </si>
  <si>
    <t>05 - Auxílio Saúde/Assistência Médica - Cláusula 12ª da CCT</t>
  </si>
  <si>
    <t>06 - Plano de Assistência Odontológica Privada - Cláusula 13ª da CCT</t>
  </si>
  <si>
    <t xml:space="preserve">07 - Auxílio Doença/Invalidez/Seguro de Vida - Cláusula 14ª da CCT </t>
  </si>
  <si>
    <t>18 - Aviso Prévio Indenizado (Já incluído os efeitos da Lei 12.506/2011)</t>
  </si>
  <si>
    <t>19 - FGTS sem aviso prévio</t>
  </si>
  <si>
    <t>20 - Reflexo no aviso prévio indenizado</t>
  </si>
  <si>
    <t>21 - Indenização (rescisão s/justa causa - multa 40% do FGTS)</t>
  </si>
  <si>
    <t>22 - Indenização (rescisão s/justa causa - contribuição 10% do FGTS) (Extinto pela Lei  13.932/2019)</t>
  </si>
  <si>
    <t>23 - Indenização adicional</t>
  </si>
  <si>
    <t>24 - Incidência cumulativa do Grupo A sobre o Grupo B</t>
  </si>
  <si>
    <t>25 - Incidência sobre o salário maternidade</t>
  </si>
  <si>
    <t>26 - Total de encargos sociais</t>
  </si>
  <si>
    <t>09 - Férias</t>
  </si>
  <si>
    <t>17 - 13º Salário</t>
  </si>
  <si>
    <t>10 - 1/3 Férias Constitucional</t>
  </si>
  <si>
    <t>13 - Faltas Legais</t>
  </si>
  <si>
    <t>14 - Acidente do Trabalho</t>
  </si>
  <si>
    <t>15 - Aviso Prévio Trabalhado . (Artigo 7ª, XXI, CF/88, 477, 487 e ss da CLT)</t>
  </si>
  <si>
    <t>12 - Licença Maternidade/Paternidade</t>
  </si>
  <si>
    <t>16 - Treinamento</t>
  </si>
  <si>
    <t>Carga Horária Semanal</t>
  </si>
  <si>
    <t>40 hrs</t>
  </si>
  <si>
    <t>CÓDIGO CATSER</t>
  </si>
  <si>
    <t>CUSTOS FIXOS</t>
  </si>
  <si>
    <t>CUSTOS VARIÁVEIS</t>
  </si>
  <si>
    <t>Descrição</t>
  </si>
  <si>
    <t>Valor Mensal</t>
  </si>
  <si>
    <t>VALOR TOTAL DO CUSTOS FIXOS</t>
  </si>
  <si>
    <t>VALOR TOTAL DO CUSTOS VARIÁVEIS</t>
  </si>
  <si>
    <t>VALOR TOTAL DO CONTRATO</t>
  </si>
  <si>
    <t>RESUMO GERAL</t>
  </si>
  <si>
    <t>TOTAL  DOS CUSTOS FIXOS</t>
  </si>
  <si>
    <t>TOTAL DOS CUSTOS FIXOS</t>
  </si>
  <si>
    <t>Gerência Regional de Administração e Tecnologia-2ª/GRA</t>
  </si>
  <si>
    <t>2ª Superintendência Regional da CODEVASF-2ª SR</t>
  </si>
  <si>
    <t>2ª Superintendência Regional da CODEVASF- 2ª SR</t>
  </si>
  <si>
    <t>Conforme decreto 70/2023 do Município de Barreiras/BA.</t>
  </si>
  <si>
    <t>Motorista de Veículo Pesado (Cargo 24)</t>
  </si>
  <si>
    <t>Planilha de Custos e Formação de Preços Motorista de Veículo Pesado - (Item 01)</t>
  </si>
  <si>
    <t>VALOR TOTAL - 01 POSTO (MOTORISTA DE VEICULO PESADO)</t>
  </si>
  <si>
    <t>VALOR TOTAL - 08 POSTOS (MOTORISTA DE VEICULO PESADO)</t>
  </si>
  <si>
    <t>BA000031/2023 - 14021.108242/2023-10</t>
  </si>
  <si>
    <t>MOTORISTA</t>
  </si>
  <si>
    <t xml:space="preserve"> Serviços de Condução Veicular para SEDE 2ª Superintendência Regional da Codevasf e suas Unidades Descentralizadas.</t>
  </si>
  <si>
    <t>09 - Equipamento de Proteção Individual - EPI (Norma Regulamentadora nº 06) - Cláusula 36ª da CCT</t>
  </si>
  <si>
    <t>Horas extras a 50% - Motorista</t>
  </si>
  <si>
    <t>QUANT</t>
  </si>
  <si>
    <t>VALOR UNITÁRIO (R$)</t>
  </si>
  <si>
    <t>Alimentação - Capital</t>
  </si>
  <si>
    <t>Pernoite - Capital</t>
  </si>
  <si>
    <t>Alimentação - Demais Localidades</t>
  </si>
  <si>
    <t>Pernoite - Demais Localidades</t>
  </si>
  <si>
    <t>Transportam, coletam e entregam cargas em geral; guincham, destombam e removem veículos avariados e prestam socorro mecânico. Movimentam cargas volumosas e pesadas, podem, também, operar equipamentos, realizar inspeções e reparos em veículos, vistoriar cargas, além de verificar documentação de veículos e de cargas. Definem rotas e asseguram a regularidade do transporte. As atividades são desenvolvidas em conformidade com normas e procedimentos técnicos e de segurança. Dirigem e manobram veículos e transportam pessoas, cargas, valores. Realizam verificações e manutenções básicas do veículo e utilizam equipamentos e dispositivos especiais tais como sinalização sonora e luminosa, software de navegação e outros. Efetuam pagamentos e recebimentos e, no desempenho das atividades, utilizam-se de capacidades comunicativas. Trabalham seguindo normas de segurança, higiene, qualidade e proteção ao meio ambiente.</t>
  </si>
  <si>
    <t>SINTRACAP/SEAC - BAHIA - 2023/2023</t>
  </si>
  <si>
    <t>VII - VALOR TOTAL DA CONTRATAÇÃO - POSTO DE MOTORISTA DE VEICULO PESADO</t>
  </si>
  <si>
    <t>TOTAL  DOS CUSTOS VARIÁVEIS</t>
  </si>
  <si>
    <t>TOTAL DOS CUSTOS VARIÁVEIS</t>
  </si>
  <si>
    <t>Os salarios estão baseados na Convenção Coletiva de Trabalho 2023/2023 do SINDICATO DOS CONDUTORES EM TRANSPORTES RODOVIARIOS DE CARGAS PROPRIAS DO ESTADO DA BAHIA - BA (SINTRACAP). Conforme Anexo I (Pisos Normativos) da CCT 2023/2023.</t>
  </si>
  <si>
    <t>1 - Para a elaboração das Planilhas de Custo e Formação de Preço foram adotados os salários base de acordo com a Convenção Coletiva de Trabalho 2023/2023 do Sindicato dos Condutores em Transportes Rodoviários de Cargas Próprias do Estado da Bahia (SINTRACAP-BA) e anexos, tabela de diárias da CODEVASF e média das cotações dos uniformes realizadas em agosto de 2023.</t>
  </si>
  <si>
    <t>Bom Jesus da Lapa/BA, 14 de agosto de 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</si>
</sst>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&quot;R$ &quot;#,##0.00"/>
    <numFmt numFmtId="167" formatCode="0.000%"/>
    <numFmt numFmtId="168" formatCode="_-[$R$-416]\ * #,##0.00_-;\-[$R$-416]\ * #,##0.00_-;_-[$R$-416]\ * &quot;-&quot;??_-;_-@_-"/>
    <numFmt numFmtId="169" formatCode="&quot;R$&quot;\ #,##0.00"/>
  </numFmts>
  <fonts count="11" x14ac:knownFonts="1">
    <font>
      <sz val="10"/>
      <name val="Arial"/>
      <family val="2"/>
    </font>
    <font>
      <sz val="10"/>
      <name val="Times New Roman"/>
      <family val="1"/>
    </font>
    <font>
      <b/>
      <sz val="14"/>
      <name val="Times New Roman"/>
      <family val="1"/>
    </font>
    <font>
      <b/>
      <sz val="10"/>
      <name val="Times New Roman"/>
      <family val="1"/>
    </font>
    <font>
      <sz val="16"/>
      <name val="Times New Roman"/>
      <family val="1"/>
    </font>
    <font>
      <sz val="10"/>
      <color indexed="8"/>
      <name val="Times New Roman"/>
      <family val="1"/>
    </font>
    <font>
      <b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rgb="FF33333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4">
    <xf numFmtId="0" fontId="0" fillId="0" borderId="0"/>
    <xf numFmtId="165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164" fontId="8" fillId="0" borderId="0" applyFont="0" applyFill="0" applyBorder="0" applyAlignment="0" applyProtection="0"/>
  </cellStyleXfs>
  <cellXfs count="221">
    <xf numFmtId="0" fontId="0" fillId="0" borderId="0" xfId="0"/>
    <xf numFmtId="0" fontId="1" fillId="0" borderId="0" xfId="0" applyFont="1"/>
    <xf numFmtId="9" fontId="1" fillId="0" borderId="1" xfId="2" applyFont="1" applyBorder="1" applyAlignment="1">
      <alignment horizontal="center"/>
    </xf>
    <xf numFmtId="166" fontId="1" fillId="0" borderId="2" xfId="3" applyNumberFormat="1" applyFont="1" applyBorder="1" applyAlignment="1">
      <alignment horizontal="right"/>
    </xf>
    <xf numFmtId="0" fontId="3" fillId="4" borderId="3" xfId="0" applyFont="1" applyFill="1" applyBorder="1"/>
    <xf numFmtId="9" fontId="3" fillId="4" borderId="4" xfId="2" applyFont="1" applyFill="1" applyBorder="1"/>
    <xf numFmtId="0" fontId="3" fillId="4" borderId="4" xfId="0" applyFont="1" applyFill="1" applyBorder="1"/>
    <xf numFmtId="10" fontId="3" fillId="4" borderId="4" xfId="2" applyNumberFormat="1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1" fillId="2" borderId="5" xfId="0" applyFont="1" applyFill="1" applyBorder="1"/>
    <xf numFmtId="0" fontId="3" fillId="0" borderId="6" xfId="0" applyFont="1" applyBorder="1" applyAlignment="1">
      <alignment horizontal="center"/>
    </xf>
    <xf numFmtId="167" fontId="1" fillId="5" borderId="7" xfId="2" applyNumberFormat="1" applyFont="1" applyFill="1" applyBorder="1" applyAlignment="1">
      <alignment horizontal="center"/>
    </xf>
    <xf numFmtId="167" fontId="1" fillId="5" borderId="8" xfId="2" applyNumberFormat="1" applyFont="1" applyFill="1" applyBorder="1" applyAlignment="1">
      <alignment horizontal="center"/>
    </xf>
    <xf numFmtId="167" fontId="1" fillId="5" borderId="9" xfId="2" applyNumberFormat="1" applyFont="1" applyFill="1" applyBorder="1" applyAlignment="1">
      <alignment horizontal="center"/>
    </xf>
    <xf numFmtId="167" fontId="3" fillId="0" borderId="6" xfId="0" applyNumberFormat="1" applyFont="1" applyBorder="1" applyAlignment="1">
      <alignment horizontal="center"/>
    </xf>
    <xf numFmtId="167" fontId="1" fillId="0" borderId="10" xfId="2" applyNumberFormat="1" applyFont="1" applyBorder="1" applyAlignment="1">
      <alignment horizontal="center"/>
    </xf>
    <xf numFmtId="167" fontId="1" fillId="5" borderId="11" xfId="2" applyNumberFormat="1" applyFont="1" applyFill="1" applyBorder="1" applyAlignment="1">
      <alignment horizontal="center"/>
    </xf>
    <xf numFmtId="167" fontId="1" fillId="0" borderId="11" xfId="2" applyNumberFormat="1" applyFont="1" applyBorder="1" applyAlignment="1">
      <alignment horizontal="center"/>
    </xf>
    <xf numFmtId="167" fontId="1" fillId="0" borderId="8" xfId="2" applyNumberFormat="1" applyFont="1" applyBorder="1" applyAlignment="1">
      <alignment horizontal="center"/>
    </xf>
    <xf numFmtId="167" fontId="1" fillId="0" borderId="9" xfId="2" applyNumberFormat="1" applyFont="1" applyBorder="1" applyAlignment="1">
      <alignment horizontal="center"/>
    </xf>
    <xf numFmtId="167" fontId="3" fillId="0" borderId="6" xfId="2" applyNumberFormat="1" applyFont="1" applyBorder="1" applyAlignment="1">
      <alignment horizontal="center"/>
    </xf>
    <xf numFmtId="167" fontId="1" fillId="0" borderId="7" xfId="2" applyNumberFormat="1" applyFont="1" applyBorder="1" applyAlignment="1">
      <alignment horizontal="center"/>
    </xf>
    <xf numFmtId="167" fontId="1" fillId="0" borderId="12" xfId="2" applyNumberFormat="1" applyFont="1" applyBorder="1" applyAlignment="1">
      <alignment horizontal="center"/>
    </xf>
    <xf numFmtId="10" fontId="3" fillId="4" borderId="4" xfId="2" applyNumberFormat="1" applyFont="1" applyFill="1" applyBorder="1" applyAlignment="1">
      <alignment horizontal="center"/>
    </xf>
    <xf numFmtId="0" fontId="3" fillId="0" borderId="3" xfId="0" applyFont="1" applyBorder="1"/>
    <xf numFmtId="0" fontId="1" fillId="0" borderId="4" xfId="0" applyFont="1" applyBorder="1"/>
    <xf numFmtId="0" fontId="1" fillId="0" borderId="6" xfId="0" applyFont="1" applyBorder="1"/>
    <xf numFmtId="0" fontId="4" fillId="0" borderId="0" xfId="0" applyFont="1"/>
    <xf numFmtId="164" fontId="1" fillId="0" borderId="0" xfId="0" applyNumberFormat="1" applyFont="1"/>
    <xf numFmtId="164" fontId="3" fillId="4" borderId="5" xfId="3" applyFont="1" applyFill="1" applyBorder="1" applyAlignment="1">
      <alignment horizontal="left" indent="1"/>
    </xf>
    <xf numFmtId="166" fontId="1" fillId="0" borderId="1" xfId="0" applyNumberFormat="1" applyFont="1" applyBorder="1"/>
    <xf numFmtId="166" fontId="1" fillId="0" borderId="2" xfId="0" applyNumberFormat="1" applyFont="1" applyBorder="1"/>
    <xf numFmtId="166" fontId="1" fillId="0" borderId="12" xfId="0" applyNumberFormat="1" applyFont="1" applyBorder="1"/>
    <xf numFmtId="166" fontId="3" fillId="0" borderId="5" xfId="0" applyNumberFormat="1" applyFont="1" applyBorder="1"/>
    <xf numFmtId="166" fontId="3" fillId="0" borderId="6" xfId="0" applyNumberFormat="1" applyFont="1" applyBorder="1"/>
    <xf numFmtId="165" fontId="1" fillId="0" borderId="0" xfId="1" applyFont="1"/>
    <xf numFmtId="10" fontId="1" fillId="0" borderId="0" xfId="0" applyNumberFormat="1" applyFont="1"/>
    <xf numFmtId="2" fontId="3" fillId="4" borderId="5" xfId="0" applyNumberFormat="1" applyFont="1" applyFill="1" applyBorder="1"/>
    <xf numFmtId="10" fontId="1" fillId="0" borderId="1" xfId="2" applyNumberFormat="1" applyFont="1" applyBorder="1"/>
    <xf numFmtId="10" fontId="1" fillId="0" borderId="2" xfId="2" applyNumberFormat="1" applyFont="1" applyBorder="1"/>
    <xf numFmtId="10" fontId="1" fillId="0" borderId="12" xfId="2" applyNumberFormat="1" applyFont="1" applyBorder="1"/>
    <xf numFmtId="10" fontId="3" fillId="0" borderId="13" xfId="2" applyNumberFormat="1" applyFont="1" applyBorder="1"/>
    <xf numFmtId="10" fontId="3" fillId="0" borderId="3" xfId="2" applyNumberFormat="1" applyFont="1" applyBorder="1" applyAlignment="1">
      <alignment horizontal="center"/>
    </xf>
    <xf numFmtId="10" fontId="1" fillId="0" borderId="0" xfId="2" applyNumberFormat="1" applyFont="1" applyBorder="1"/>
    <xf numFmtId="10" fontId="3" fillId="0" borderId="3" xfId="2" applyNumberFormat="1" applyFont="1" applyBorder="1"/>
    <xf numFmtId="10" fontId="3" fillId="0" borderId="3" xfId="0" applyNumberFormat="1" applyFont="1" applyBorder="1"/>
    <xf numFmtId="10" fontId="3" fillId="0" borderId="6" xfId="0" applyNumberFormat="1" applyFont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5" borderId="3" xfId="0" applyFont="1" applyFill="1" applyBorder="1" applyAlignment="1">
      <alignment horizontal="center"/>
    </xf>
    <xf numFmtId="10" fontId="1" fillId="0" borderId="1" xfId="2" applyNumberFormat="1" applyFont="1" applyBorder="1" applyAlignment="1">
      <alignment horizontal="center"/>
    </xf>
    <xf numFmtId="10" fontId="1" fillId="0" borderId="12" xfId="2" applyNumberFormat="1" applyFont="1" applyBorder="1" applyAlignment="1">
      <alignment horizontal="center"/>
    </xf>
    <xf numFmtId="10" fontId="3" fillId="0" borderId="6" xfId="2" applyNumberFormat="1" applyFont="1" applyBorder="1" applyAlignment="1">
      <alignment horizontal="center"/>
    </xf>
    <xf numFmtId="0" fontId="3" fillId="4" borderId="5" xfId="0" applyFont="1" applyFill="1" applyBorder="1"/>
    <xf numFmtId="10" fontId="1" fillId="0" borderId="2" xfId="2" applyNumberFormat="1" applyFont="1" applyBorder="1" applyAlignment="1">
      <alignment horizontal="center"/>
    </xf>
    <xf numFmtId="9" fontId="1" fillId="0" borderId="12" xfId="2" applyFont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43" fontId="3" fillId="5" borderId="4" xfId="0" applyNumberFormat="1" applyFont="1" applyFill="1" applyBorder="1" applyAlignment="1">
      <alignment horizontal="center"/>
    </xf>
    <xf numFmtId="165" fontId="1" fillId="0" borderId="1" xfId="1" applyFont="1" applyBorder="1" applyAlignment="1">
      <alignment horizontal="right"/>
    </xf>
    <xf numFmtId="165" fontId="1" fillId="0" borderId="2" xfId="1" applyFont="1" applyBorder="1" applyAlignment="1">
      <alignment horizontal="right"/>
    </xf>
    <xf numFmtId="165" fontId="1" fillId="0" borderId="12" xfId="1" applyFont="1" applyBorder="1" applyAlignment="1">
      <alignment horizontal="right"/>
    </xf>
    <xf numFmtId="165" fontId="3" fillId="0" borderId="14" xfId="1" applyFont="1" applyBorder="1" applyAlignment="1">
      <alignment horizontal="right"/>
    </xf>
    <xf numFmtId="43" fontId="1" fillId="0" borderId="0" xfId="0" applyNumberFormat="1" applyFont="1"/>
    <xf numFmtId="165" fontId="1" fillId="5" borderId="2" xfId="1" applyFont="1" applyFill="1" applyBorder="1" applyAlignment="1">
      <alignment horizontal="right"/>
    </xf>
    <xf numFmtId="165" fontId="1" fillId="5" borderId="12" xfId="1" applyFont="1" applyFill="1" applyBorder="1" applyAlignment="1">
      <alignment horizontal="right"/>
    </xf>
    <xf numFmtId="165" fontId="3" fillId="0" borderId="6" xfId="1" applyFont="1" applyBorder="1" applyAlignment="1">
      <alignment horizontal="right"/>
    </xf>
    <xf numFmtId="165" fontId="3" fillId="0" borderId="6" xfId="1" applyFont="1" applyBorder="1"/>
    <xf numFmtId="165" fontId="3" fillId="0" borderId="5" xfId="1" applyFont="1" applyBorder="1"/>
    <xf numFmtId="0" fontId="3" fillId="5" borderId="6" xfId="0" applyFont="1" applyFill="1" applyBorder="1" applyAlignment="1">
      <alignment horizontal="center"/>
    </xf>
    <xf numFmtId="166" fontId="1" fillId="0" borderId="1" xfId="3" applyNumberFormat="1" applyFont="1" applyBorder="1" applyAlignment="1">
      <alignment horizontal="right"/>
    </xf>
    <xf numFmtId="166" fontId="1" fillId="0" borderId="12" xfId="3" applyNumberFormat="1" applyFont="1" applyBorder="1" applyAlignment="1">
      <alignment horizontal="right"/>
    </xf>
    <xf numFmtId="166" fontId="3" fillId="0" borderId="6" xfId="3" applyNumberFormat="1" applyFont="1" applyBorder="1" applyAlignment="1">
      <alignment horizontal="right"/>
    </xf>
    <xf numFmtId="43" fontId="3" fillId="5" borderId="6" xfId="0" applyNumberFormat="1" applyFont="1" applyFill="1" applyBorder="1" applyAlignment="1">
      <alignment horizontal="center"/>
    </xf>
    <xf numFmtId="0" fontId="7" fillId="6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/>
    </xf>
    <xf numFmtId="0" fontId="5" fillId="0" borderId="0" xfId="0" applyFont="1" applyAlignment="1">
      <alignment vertical="center"/>
    </xf>
    <xf numFmtId="9" fontId="3" fillId="4" borderId="4" xfId="2" applyFont="1" applyFill="1" applyBorder="1" applyAlignment="1">
      <alignment horizontal="center"/>
    </xf>
    <xf numFmtId="0" fontId="7" fillId="5" borderId="2" xfId="0" applyFont="1" applyFill="1" applyBorder="1"/>
    <xf numFmtId="0" fontId="10" fillId="0" borderId="2" xfId="0" applyFont="1" applyBorder="1" applyAlignment="1">
      <alignment horizontal="justify" vertical="justify"/>
    </xf>
    <xf numFmtId="167" fontId="1" fillId="5" borderId="2" xfId="2" applyNumberFormat="1" applyFont="1" applyFill="1" applyBorder="1" applyAlignment="1">
      <alignment horizontal="center"/>
    </xf>
    <xf numFmtId="167" fontId="1" fillId="0" borderId="2" xfId="2" applyNumberFormat="1" applyFont="1" applyBorder="1" applyAlignment="1">
      <alignment horizontal="center"/>
    </xf>
    <xf numFmtId="167" fontId="1" fillId="5" borderId="1" xfId="2" applyNumberFormat="1" applyFont="1" applyFill="1" applyBorder="1" applyAlignment="1">
      <alignment horizontal="center"/>
    </xf>
    <xf numFmtId="165" fontId="1" fillId="5" borderId="15" xfId="1" applyFont="1" applyFill="1" applyBorder="1" applyAlignment="1">
      <alignment horizontal="right"/>
    </xf>
    <xf numFmtId="0" fontId="8" fillId="5" borderId="2" xfId="0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wrapText="1"/>
    </xf>
    <xf numFmtId="0" fontId="7" fillId="0" borderId="2" xfId="0" applyFont="1" applyBorder="1" applyAlignment="1">
      <alignment horizontal="center"/>
    </xf>
    <xf numFmtId="0" fontId="0" fillId="0" borderId="0" xfId="0" applyAlignment="1">
      <alignment horizontal="center" vertical="top" wrapText="1"/>
    </xf>
    <xf numFmtId="0" fontId="7" fillId="3" borderId="2" xfId="0" applyFont="1" applyFill="1" applyBorder="1" applyAlignment="1">
      <alignment horizontal="center"/>
    </xf>
    <xf numFmtId="168" fontId="8" fillId="5" borderId="2" xfId="0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169" fontId="7" fillId="5" borderId="2" xfId="0" applyNumberFormat="1" applyFont="1" applyFill="1" applyBorder="1" applyAlignment="1">
      <alignment vertical="center"/>
    </xf>
    <xf numFmtId="44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69" fontId="0" fillId="5" borderId="8" xfId="0" applyNumberFormat="1" applyFill="1" applyBorder="1" applyAlignment="1">
      <alignment vertical="center"/>
    </xf>
    <xf numFmtId="169" fontId="0" fillId="5" borderId="2" xfId="0" applyNumberFormat="1" applyFill="1" applyBorder="1" applyAlignment="1">
      <alignment vertical="center"/>
    </xf>
    <xf numFmtId="7" fontId="7" fillId="5" borderId="2" xfId="0" applyNumberFormat="1" applyFont="1" applyFill="1" applyBorder="1" applyAlignment="1">
      <alignment horizontal="right"/>
    </xf>
    <xf numFmtId="0" fontId="7" fillId="5" borderId="16" xfId="0" applyFont="1" applyFill="1" applyBorder="1" applyAlignment="1">
      <alignment horizontal="center"/>
    </xf>
    <xf numFmtId="0" fontId="7" fillId="5" borderId="11" xfId="0" applyFont="1" applyFill="1" applyBorder="1" applyAlignment="1">
      <alignment horizontal="center"/>
    </xf>
    <xf numFmtId="0" fontId="7" fillId="5" borderId="8" xfId="0" applyFont="1" applyFill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7" fontId="7" fillId="5" borderId="2" xfId="0" applyNumberFormat="1" applyFont="1" applyFill="1" applyBorder="1" applyAlignment="1">
      <alignment horizontal="right" vertical="center"/>
    </xf>
    <xf numFmtId="0" fontId="7" fillId="6" borderId="16" xfId="0" applyFont="1" applyFill="1" applyBorder="1" applyAlignment="1">
      <alignment horizontal="center" vertical="center"/>
    </xf>
    <xf numFmtId="0" fontId="7" fillId="6" borderId="11" xfId="0" applyFont="1" applyFill="1" applyBorder="1" applyAlignment="1">
      <alignment horizontal="center" vertical="center"/>
    </xf>
    <xf numFmtId="0" fontId="7" fillId="6" borderId="8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/>
    </xf>
    <xf numFmtId="0" fontId="10" fillId="0" borderId="16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7" fillId="6" borderId="16" xfId="0" applyFont="1" applyFill="1" applyBorder="1" applyAlignment="1">
      <alignment horizontal="center" vertical="justify"/>
    </xf>
    <xf numFmtId="0" fontId="7" fillId="6" borderId="11" xfId="0" applyFont="1" applyFill="1" applyBorder="1" applyAlignment="1">
      <alignment horizontal="center" vertical="justify"/>
    </xf>
    <xf numFmtId="0" fontId="7" fillId="6" borderId="8" xfId="0" applyFont="1" applyFill="1" applyBorder="1" applyAlignment="1">
      <alignment horizontal="center" vertical="justify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7" fontId="7" fillId="3" borderId="2" xfId="0" applyNumberFormat="1" applyFont="1" applyFill="1" applyBorder="1" applyAlignment="1">
      <alignment horizontal="right" vertical="center"/>
    </xf>
    <xf numFmtId="0" fontId="0" fillId="0" borderId="2" xfId="0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justify"/>
    </xf>
    <xf numFmtId="0" fontId="0" fillId="0" borderId="2" xfId="0" applyBorder="1" applyAlignment="1">
      <alignment horizontal="center" vertical="top" wrapText="1"/>
    </xf>
    <xf numFmtId="7" fontId="0" fillId="5" borderId="2" xfId="0" applyNumberFormat="1" applyFill="1" applyBorder="1" applyAlignment="1">
      <alignment vertical="center"/>
    </xf>
    <xf numFmtId="0" fontId="7" fillId="0" borderId="16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169" fontId="7" fillId="0" borderId="16" xfId="0" applyNumberFormat="1" applyFont="1" applyBorder="1"/>
    <xf numFmtId="169" fontId="7" fillId="0" borderId="8" xfId="0" applyNumberFormat="1" applyFont="1" applyBorder="1"/>
    <xf numFmtId="0" fontId="7" fillId="3" borderId="16" xfId="0" applyFont="1" applyFill="1" applyBorder="1" applyAlignment="1">
      <alignment horizontal="center"/>
    </xf>
    <xf numFmtId="0" fontId="7" fillId="3" borderId="11" xfId="0" applyFont="1" applyFill="1" applyBorder="1" applyAlignment="1">
      <alignment horizontal="center"/>
    </xf>
    <xf numFmtId="0" fontId="7" fillId="3" borderId="8" xfId="0" applyFont="1" applyFill="1" applyBorder="1" applyAlignment="1">
      <alignment horizontal="center"/>
    </xf>
    <xf numFmtId="7" fontId="7" fillId="3" borderId="16" xfId="0" applyNumberFormat="1" applyFont="1" applyFill="1" applyBorder="1" applyAlignment="1">
      <alignment horizontal="right"/>
    </xf>
    <xf numFmtId="0" fontId="7" fillId="3" borderId="8" xfId="0" applyFont="1" applyFill="1" applyBorder="1" applyAlignment="1">
      <alignment horizontal="right"/>
    </xf>
    <xf numFmtId="44" fontId="7" fillId="5" borderId="2" xfId="0" applyNumberFormat="1" applyFont="1" applyFill="1" applyBorder="1" applyAlignment="1">
      <alignment horizontal="center"/>
    </xf>
    <xf numFmtId="7" fontId="7" fillId="0" borderId="16" xfId="0" applyNumberFormat="1" applyFont="1" applyBorder="1" applyAlignment="1">
      <alignment horizontal="right"/>
    </xf>
    <xf numFmtId="0" fontId="7" fillId="0" borderId="8" xfId="0" applyFont="1" applyBorder="1" applyAlignment="1">
      <alignment horizontal="right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3" xfId="0" applyFont="1" applyBorder="1" applyAlignment="1">
      <alignment horizontal="center" vertical="justify"/>
    </xf>
    <xf numFmtId="0" fontId="2" fillId="0" borderId="4" xfId="0" applyFont="1" applyBorder="1" applyAlignment="1">
      <alignment horizontal="center" vertical="justify"/>
    </xf>
    <xf numFmtId="0" fontId="2" fillId="0" borderId="5" xfId="0" applyFont="1" applyBorder="1" applyAlignment="1">
      <alignment horizontal="center" vertical="justify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9" fontId="1" fillId="0" borderId="1" xfId="2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left"/>
    </xf>
    <xf numFmtId="0" fontId="0" fillId="0" borderId="0" xfId="0" applyAlignment="1">
      <alignment horizontal="left"/>
    </xf>
    <xf numFmtId="0" fontId="1" fillId="0" borderId="12" xfId="0" applyFont="1" applyBorder="1" applyAlignment="1">
      <alignment horizontal="center"/>
    </xf>
    <xf numFmtId="0" fontId="3" fillId="2" borderId="3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166" fontId="1" fillId="0" borderId="3" xfId="3" applyNumberFormat="1" applyFont="1" applyBorder="1" applyAlignment="1">
      <alignment horizontal="right"/>
    </xf>
    <xf numFmtId="0" fontId="0" fillId="0" borderId="5" xfId="0" applyBorder="1" applyAlignment="1">
      <alignment horizontal="right"/>
    </xf>
    <xf numFmtId="0" fontId="1" fillId="0" borderId="22" xfId="0" applyFont="1" applyBorder="1" applyAlignment="1">
      <alignment horizontal="center"/>
    </xf>
    <xf numFmtId="166" fontId="1" fillId="0" borderId="1" xfId="3" applyNumberFormat="1" applyFont="1" applyBorder="1" applyAlignment="1">
      <alignment horizontal="right"/>
    </xf>
    <xf numFmtId="166" fontId="1" fillId="0" borderId="2" xfId="3" applyNumberFormat="1" applyFont="1" applyBorder="1" applyAlignment="1">
      <alignment horizontal="right"/>
    </xf>
    <xf numFmtId="0" fontId="0" fillId="0" borderId="2" xfId="0" applyBorder="1" applyAlignment="1">
      <alignment horizontal="right"/>
    </xf>
    <xf numFmtId="0" fontId="8" fillId="0" borderId="2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3" fillId="0" borderId="13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3" fillId="4" borderId="3" xfId="0" applyFont="1" applyFill="1" applyBorder="1" applyAlignment="1">
      <alignment horizontal="left"/>
    </xf>
    <xf numFmtId="0" fontId="3" fillId="4" borderId="4" xfId="0" applyFont="1" applyFill="1" applyBorder="1" applyAlignment="1">
      <alignment horizontal="left"/>
    </xf>
    <xf numFmtId="0" fontId="1" fillId="0" borderId="4" xfId="0" applyFont="1" applyBorder="1" applyAlignment="1">
      <alignment horizontal="center"/>
    </xf>
    <xf numFmtId="0" fontId="3" fillId="2" borderId="17" xfId="0" applyFont="1" applyFill="1" applyBorder="1" applyAlignment="1">
      <alignment horizontal="left"/>
    </xf>
    <xf numFmtId="0" fontId="3" fillId="2" borderId="18" xfId="0" applyFont="1" applyFill="1" applyBorder="1" applyAlignment="1">
      <alignment horizontal="left"/>
    </xf>
    <xf numFmtId="0" fontId="3" fillId="2" borderId="19" xfId="0" applyFont="1" applyFill="1" applyBorder="1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" fillId="0" borderId="17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0" fillId="0" borderId="16" xfId="0" applyBorder="1" applyAlignment="1">
      <alignment horizontal="left"/>
    </xf>
    <xf numFmtId="0" fontId="1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10" fontId="3" fillId="0" borderId="3" xfId="2" applyNumberFormat="1" applyFont="1" applyBorder="1" applyAlignment="1">
      <alignment horizontal="center"/>
    </xf>
    <xf numFmtId="10" fontId="3" fillId="0" borderId="5" xfId="2" applyNumberFormat="1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4" borderId="5" xfId="0" applyFont="1" applyFill="1" applyBorder="1" applyAlignment="1">
      <alignment horizontal="left"/>
    </xf>
    <xf numFmtId="0" fontId="1" fillId="0" borderId="18" xfId="0" applyFont="1" applyBorder="1" applyAlignment="1">
      <alignment horizontal="center"/>
    </xf>
    <xf numFmtId="168" fontId="7" fillId="5" borderId="2" xfId="0" applyNumberFormat="1" applyFont="1" applyFill="1" applyBorder="1" applyAlignment="1">
      <alignment horizontal="center" vertical="center"/>
    </xf>
    <xf numFmtId="168" fontId="7" fillId="5" borderId="2" xfId="0" applyNumberFormat="1" applyFont="1" applyFill="1" applyBorder="1" applyAlignment="1">
      <alignment horizontal="right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 wrapText="1"/>
    </xf>
    <xf numFmtId="168" fontId="0" fillId="5" borderId="2" xfId="0" applyNumberFormat="1" applyFill="1" applyBorder="1" applyAlignment="1">
      <alignment horizontal="center" vertical="center"/>
    </xf>
    <xf numFmtId="168" fontId="8" fillId="5" borderId="2" xfId="0" applyNumberFormat="1" applyFont="1" applyFill="1" applyBorder="1" applyAlignment="1">
      <alignment horizontal="center" vertical="center"/>
    </xf>
    <xf numFmtId="0" fontId="0" fillId="5" borderId="2" xfId="0" applyFill="1" applyBorder="1" applyAlignment="1">
      <alignment horizontal="left" vertical="center" wrapText="1"/>
    </xf>
    <xf numFmtId="168" fontId="7" fillId="3" borderId="2" xfId="0" applyNumberFormat="1" applyFont="1" applyFill="1" applyBorder="1" applyAlignment="1">
      <alignment horizontal="right" vertical="center"/>
    </xf>
    <xf numFmtId="0" fontId="7" fillId="6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168" fontId="7" fillId="5" borderId="2" xfId="0" applyNumberFormat="1" applyFont="1" applyFill="1" applyBorder="1" applyAlignment="1">
      <alignment horizontal="right" vertical="center"/>
    </xf>
    <xf numFmtId="0" fontId="7" fillId="3" borderId="2" xfId="0" applyFont="1" applyFill="1" applyBorder="1" applyAlignment="1">
      <alignment horizontal="center"/>
    </xf>
    <xf numFmtId="168" fontId="7" fillId="0" borderId="2" xfId="0" applyNumberFormat="1" applyFont="1" applyBorder="1" applyAlignment="1">
      <alignment horizontal="center"/>
    </xf>
    <xf numFmtId="168" fontId="7" fillId="3" borderId="2" xfId="0" applyNumberFormat="1" applyFont="1" applyFill="1" applyBorder="1" applyAlignment="1">
      <alignment horizontal="center"/>
    </xf>
  </cellXfs>
  <cellStyles count="4">
    <cellStyle name="Moeda" xfId="1" builtinId="4"/>
    <cellStyle name="Normal" xfId="0" builtinId="0"/>
    <cellStyle name="Porcentagem" xfId="2" builtinId="5"/>
    <cellStyle name="Vírgula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3</xdr:col>
          <xdr:colOff>171450</xdr:colOff>
          <xdr:row>5</xdr:row>
          <xdr:rowOff>9525</xdr:rowOff>
        </xdr:to>
        <xdr:sp macro="" textlink="">
          <xdr:nvSpPr>
            <xdr:cNvPr id="31746" name="Object 2" hidden="1">
              <a:extLst>
                <a:ext uri="{63B3BB69-23CF-44E3-9099-C40C66FF867C}">
                  <a14:compatExt spid="_x0000_s31746"/>
                </a:ext>
                <a:ext uri="{FF2B5EF4-FFF2-40B4-BE49-F238E27FC236}">
                  <a16:creationId xmlns:a16="http://schemas.microsoft.com/office/drawing/2014/main" id="{00000000-0008-0000-0000-000002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3</xdr:col>
          <xdr:colOff>123825</xdr:colOff>
          <xdr:row>3</xdr:row>
          <xdr:rowOff>76200</xdr:rowOff>
        </xdr:to>
        <xdr:sp macro="" textlink="">
          <xdr:nvSpPr>
            <xdr:cNvPr id="46081" name="Object 1" hidden="1">
              <a:extLst>
                <a:ext uri="{63B3BB69-23CF-44E3-9099-C40C66FF867C}">
                  <a14:compatExt spid="_x0000_s46081"/>
                </a:ext>
                <a:ext uri="{FF2B5EF4-FFF2-40B4-BE49-F238E27FC236}">
                  <a16:creationId xmlns:a16="http://schemas.microsoft.com/office/drawing/2014/main" id="{00000000-0008-0000-0100-000001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2</xdr:col>
          <xdr:colOff>628650</xdr:colOff>
          <xdr:row>4</xdr:row>
          <xdr:rowOff>9525</xdr:rowOff>
        </xdr:to>
        <xdr:sp macro="" textlink="">
          <xdr:nvSpPr>
            <xdr:cNvPr id="41985" name="Object 1" hidden="1">
              <a:extLst>
                <a:ext uri="{63B3BB69-23CF-44E3-9099-C40C66FF867C}">
                  <a14:compatExt spid="_x0000_s41985"/>
                </a:ext>
                <a:ext uri="{FF2B5EF4-FFF2-40B4-BE49-F238E27FC236}">
                  <a16:creationId xmlns:a16="http://schemas.microsoft.com/office/drawing/2014/main" id="{00000000-0008-0000-0200-000001A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t209031\USA\USA%202012\DIVERSOS%202023\EDITAIS%20E%20LICITA&#199;&#213;ES\CONDU&#199;&#195;O%20VEICULAR\07%20Anexo%20III%20-%20Planilha%20de%20Calculo%20de%20Horas%20Extr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t209031\USA\USA%202012\DIVERSOS%202023\EDITAIS%20E%20LICITA&#199;&#213;ES\CONDU&#199;&#195;O%20VEICULAR\08%20Anexo%20IV%20-%20Planilha%20de%20Custos%20de%20Viagen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t209031\USA\USA%202012\DIVERSOS%202023\EDITAIS%20E%20LICITA&#199;&#213;ES\CONDU&#199;&#195;O%20VEICULAR\09%20Anexo%20V%20-%20Planilha%20Custo%20Uniform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torista"/>
    </sheetNames>
    <sheetDataSet>
      <sheetData sheetId="0">
        <row r="107">
          <cell r="I107">
            <v>32.404790164410507</v>
          </cell>
        </row>
        <row r="108">
          <cell r="I108">
            <v>2592.3832131528407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pesas com viagem "/>
      <sheetName val="Despesas com viagem"/>
    </sheetNames>
    <sheetDataSet>
      <sheetData sheetId="0">
        <row r="9">
          <cell r="D9">
            <v>87</v>
          </cell>
          <cell r="E9">
            <v>870</v>
          </cell>
          <cell r="I9">
            <v>87</v>
          </cell>
          <cell r="J9">
            <v>15312</v>
          </cell>
        </row>
        <row r="10">
          <cell r="D10">
            <v>298.45</v>
          </cell>
          <cell r="E10">
            <v>2387.6</v>
          </cell>
          <cell r="I10">
            <v>218.1</v>
          </cell>
          <cell r="J10">
            <v>31406.399999999998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</sheetNames>
    <sheetDataSet>
      <sheetData sheetId="0">
        <row r="8">
          <cell r="E8">
            <v>28.211111111111112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4"/>
  <sheetViews>
    <sheetView zoomScaleNormal="100" workbookViewId="0">
      <selection activeCell="D15" sqref="D15"/>
    </sheetView>
  </sheetViews>
  <sheetFormatPr defaultColWidth="9.140625" defaultRowHeight="12.75" x14ac:dyDescent="0.2"/>
  <cols>
    <col min="1" max="1" width="6.140625" customWidth="1"/>
    <col min="2" max="2" width="9.28515625" customWidth="1"/>
    <col min="3" max="3" width="18.28515625" customWidth="1"/>
    <col min="4" max="4" width="76.42578125" customWidth="1"/>
  </cols>
  <sheetData>
    <row r="1" spans="1:12" ht="15" x14ac:dyDescent="0.2">
      <c r="A1" s="116" t="s">
        <v>71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</row>
    <row r="2" spans="1:12" ht="15" x14ac:dyDescent="0.25">
      <c r="A2" s="117" t="s">
        <v>72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</row>
    <row r="3" spans="1:12" ht="15" x14ac:dyDescent="0.2">
      <c r="A3" s="116" t="s">
        <v>115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</row>
    <row r="4" spans="1:12" ht="15" x14ac:dyDescent="0.25">
      <c r="A4" s="117" t="s">
        <v>113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</row>
    <row r="5" spans="1:12" ht="15" x14ac:dyDescent="0.2">
      <c r="A5" s="116" t="s">
        <v>73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</row>
    <row r="6" spans="1:12" ht="15" x14ac:dyDescent="0.25">
      <c r="A6" s="117" t="s">
        <v>74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</row>
    <row r="7" spans="1:12" ht="30" customHeight="1" x14ac:dyDescent="0.2">
      <c r="A7" s="119" t="s">
        <v>123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</row>
    <row r="8" spans="1:12" ht="27" customHeight="1" x14ac:dyDescent="0.2">
      <c r="A8" s="121" t="s">
        <v>137</v>
      </c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</row>
    <row r="9" spans="1:12" x14ac:dyDescent="0.2">
      <c r="A9" s="121"/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</row>
    <row r="11" spans="1:12" x14ac:dyDescent="0.2">
      <c r="A11" s="120" t="s">
        <v>1</v>
      </c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</row>
    <row r="13" spans="1:12" x14ac:dyDescent="0.2">
      <c r="A13" s="120" t="s">
        <v>103</v>
      </c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</row>
    <row r="14" spans="1:12" ht="25.5" x14ac:dyDescent="0.2">
      <c r="A14" s="74" t="s">
        <v>2</v>
      </c>
      <c r="B14" s="88" t="s">
        <v>102</v>
      </c>
      <c r="C14" s="88" t="s">
        <v>4</v>
      </c>
      <c r="D14" s="88" t="s">
        <v>5</v>
      </c>
      <c r="E14" s="88" t="s">
        <v>6</v>
      </c>
      <c r="F14" s="112" t="s">
        <v>7</v>
      </c>
      <c r="G14" s="112"/>
      <c r="H14" s="112" t="s">
        <v>8</v>
      </c>
      <c r="I14" s="112"/>
      <c r="J14" s="88" t="s">
        <v>9</v>
      </c>
      <c r="K14" s="112" t="s">
        <v>10</v>
      </c>
      <c r="L14" s="112"/>
    </row>
    <row r="15" spans="1:12" ht="185.25" x14ac:dyDescent="0.2">
      <c r="A15" s="75">
        <v>1</v>
      </c>
      <c r="B15" s="75">
        <v>15008</v>
      </c>
      <c r="C15" s="77" t="str">
        <f>Motorista!A18</f>
        <v>Motorista de Veículo Pesado (Cargo 24)</v>
      </c>
      <c r="D15" s="82" t="s">
        <v>132</v>
      </c>
      <c r="E15" s="76">
        <f>Motorista!H14</f>
        <v>8</v>
      </c>
      <c r="F15" s="99">
        <f>Motorista!H105</f>
        <v>5475.5944541674307</v>
      </c>
      <c r="G15" s="99"/>
      <c r="H15" s="122">
        <f>E15*F15</f>
        <v>43804.755633339446</v>
      </c>
      <c r="I15" s="122"/>
      <c r="J15" s="76">
        <v>12</v>
      </c>
      <c r="K15" s="105">
        <f>H15*J15</f>
        <v>525657.06760007329</v>
      </c>
      <c r="L15" s="105"/>
    </row>
    <row r="16" spans="1:12" x14ac:dyDescent="0.2">
      <c r="A16" s="101" t="s">
        <v>111</v>
      </c>
      <c r="B16" s="102"/>
      <c r="C16" s="102"/>
      <c r="D16" s="103"/>
      <c r="E16" s="78">
        <f>SUM(E15:E15)</f>
        <v>8</v>
      </c>
      <c r="F16" s="109"/>
      <c r="G16" s="109"/>
      <c r="H16" s="100">
        <f>SUM(H15:I15)</f>
        <v>43804.755633339446</v>
      </c>
      <c r="I16" s="100"/>
      <c r="J16" s="81"/>
      <c r="K16" s="100">
        <f>SUM(K15:L15)</f>
        <v>525657.06760007329</v>
      </c>
      <c r="L16" s="100"/>
    </row>
    <row r="18" spans="1:12" x14ac:dyDescent="0.2">
      <c r="A18" s="113" t="s">
        <v>104</v>
      </c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5"/>
    </row>
    <row r="19" spans="1:12" ht="25.5" x14ac:dyDescent="0.2">
      <c r="A19" s="112" t="s">
        <v>105</v>
      </c>
      <c r="B19" s="112"/>
      <c r="C19" s="112"/>
      <c r="D19" s="112"/>
      <c r="E19" s="88" t="s">
        <v>126</v>
      </c>
      <c r="F19" s="112" t="s">
        <v>127</v>
      </c>
      <c r="G19" s="112"/>
      <c r="H19" s="106" t="s">
        <v>106</v>
      </c>
      <c r="I19" s="108"/>
      <c r="J19" s="88" t="s">
        <v>9</v>
      </c>
      <c r="K19" s="112" t="s">
        <v>10</v>
      </c>
      <c r="L19" s="112"/>
    </row>
    <row r="20" spans="1:12" ht="14.25" x14ac:dyDescent="0.2">
      <c r="A20" s="110" t="s">
        <v>125</v>
      </c>
      <c r="B20" s="111"/>
      <c r="C20" s="111"/>
      <c r="D20" s="111"/>
      <c r="E20" s="94">
        <v>80</v>
      </c>
      <c r="F20" s="96">
        <f>[1]Motorista!$I$107</f>
        <v>32.404790164410507</v>
      </c>
      <c r="G20" s="97"/>
      <c r="H20" s="98">
        <f>[1]Motorista!$I$108</f>
        <v>2592.3832131528407</v>
      </c>
      <c r="I20" s="99"/>
      <c r="J20" s="76">
        <v>12</v>
      </c>
      <c r="K20" s="95">
        <f>H20*J20</f>
        <v>31108.598557834088</v>
      </c>
      <c r="L20" s="95"/>
    </row>
    <row r="21" spans="1:12" ht="14.25" x14ac:dyDescent="0.2">
      <c r="A21" s="110" t="s">
        <v>128</v>
      </c>
      <c r="B21" s="111"/>
      <c r="C21" s="111"/>
      <c r="D21" s="111"/>
      <c r="E21" s="94">
        <v>10</v>
      </c>
      <c r="F21" s="96">
        <f>'[2]Despesas com viagem '!$D$9</f>
        <v>87</v>
      </c>
      <c r="G21" s="97"/>
      <c r="H21" s="98">
        <f>'[2]Despesas com viagem '!$E$9</f>
        <v>870</v>
      </c>
      <c r="I21" s="99"/>
      <c r="J21" s="76">
        <v>12</v>
      </c>
      <c r="K21" s="95">
        <f>H21*J21</f>
        <v>10440</v>
      </c>
      <c r="L21" s="95"/>
    </row>
    <row r="22" spans="1:12" ht="14.25" x14ac:dyDescent="0.2">
      <c r="A22" s="110" t="s">
        <v>129</v>
      </c>
      <c r="B22" s="111"/>
      <c r="C22" s="111"/>
      <c r="D22" s="111"/>
      <c r="E22" s="94">
        <v>8</v>
      </c>
      <c r="F22" s="96">
        <f>'[2]Despesas com viagem '!$D$10</f>
        <v>298.45</v>
      </c>
      <c r="G22" s="97"/>
      <c r="H22" s="98">
        <f>'[2]Despesas com viagem '!$E$10</f>
        <v>2387.6</v>
      </c>
      <c r="I22" s="99"/>
      <c r="J22" s="76">
        <v>12</v>
      </c>
      <c r="K22" s="95">
        <f>H22*J22</f>
        <v>28651.199999999997</v>
      </c>
      <c r="L22" s="95"/>
    </row>
    <row r="23" spans="1:12" ht="14.25" x14ac:dyDescent="0.2">
      <c r="A23" s="110" t="s">
        <v>130</v>
      </c>
      <c r="B23" s="111"/>
      <c r="C23" s="111"/>
      <c r="D23" s="111"/>
      <c r="E23" s="94">
        <v>176</v>
      </c>
      <c r="F23" s="96">
        <f>'[2]Despesas com viagem '!$I$9</f>
        <v>87</v>
      </c>
      <c r="G23" s="97"/>
      <c r="H23" s="98">
        <f>'[2]Despesas com viagem '!$J$9</f>
        <v>15312</v>
      </c>
      <c r="I23" s="99"/>
      <c r="J23" s="76">
        <v>12</v>
      </c>
      <c r="K23" s="95">
        <f>H23*J23</f>
        <v>183744</v>
      </c>
      <c r="L23" s="95"/>
    </row>
    <row r="24" spans="1:12" ht="14.25" x14ac:dyDescent="0.2">
      <c r="A24" s="110" t="s">
        <v>131</v>
      </c>
      <c r="B24" s="111"/>
      <c r="C24" s="111"/>
      <c r="D24" s="111"/>
      <c r="E24" s="94">
        <v>144</v>
      </c>
      <c r="F24" s="96">
        <f>'[2]Despesas com viagem '!$I$10</f>
        <v>218.1</v>
      </c>
      <c r="G24" s="97"/>
      <c r="H24" s="98">
        <f>'[2]Despesas com viagem '!$J$10</f>
        <v>31406.399999999998</v>
      </c>
      <c r="I24" s="99"/>
      <c r="J24" s="76">
        <v>12</v>
      </c>
      <c r="K24" s="95">
        <f>H24*J24</f>
        <v>376876.79999999999</v>
      </c>
      <c r="L24" s="95"/>
    </row>
    <row r="25" spans="1:12" x14ac:dyDescent="0.2">
      <c r="A25" s="101" t="s">
        <v>135</v>
      </c>
      <c r="B25" s="102"/>
      <c r="C25" s="102"/>
      <c r="D25" s="103"/>
      <c r="E25" s="78"/>
      <c r="F25" s="133"/>
      <c r="G25" s="109"/>
      <c r="H25" s="100">
        <f>SUM(H20:I24)</f>
        <v>52568.383213152832</v>
      </c>
      <c r="I25" s="100"/>
      <c r="J25" s="81"/>
      <c r="K25" s="100">
        <f>SUM(K20:L24)</f>
        <v>630820.59855783405</v>
      </c>
      <c r="L25" s="100"/>
    </row>
    <row r="27" spans="1:12" ht="25.5" x14ac:dyDescent="0.2">
      <c r="A27" s="106" t="s">
        <v>110</v>
      </c>
      <c r="B27" s="107"/>
      <c r="C27" s="107"/>
      <c r="D27" s="107"/>
      <c r="E27" s="107"/>
      <c r="F27" s="107"/>
      <c r="G27" s="108"/>
      <c r="H27" s="106" t="s">
        <v>106</v>
      </c>
      <c r="I27" s="108"/>
      <c r="J27" s="88" t="s">
        <v>9</v>
      </c>
      <c r="K27" s="112" t="s">
        <v>10</v>
      </c>
      <c r="L27" s="112"/>
    </row>
    <row r="28" spans="1:12" ht="15" customHeight="1" x14ac:dyDescent="0.2">
      <c r="A28" s="123" t="s">
        <v>107</v>
      </c>
      <c r="B28" s="124"/>
      <c r="C28" s="124"/>
      <c r="D28" s="124"/>
      <c r="E28" s="124"/>
      <c r="F28" s="124"/>
      <c r="G28" s="125"/>
      <c r="H28" s="134">
        <f>H16</f>
        <v>43804.755633339446</v>
      </c>
      <c r="I28" s="135"/>
      <c r="J28" s="90">
        <v>12</v>
      </c>
      <c r="K28" s="105">
        <f>H28*J28</f>
        <v>525657.06760007329</v>
      </c>
      <c r="L28" s="105"/>
    </row>
    <row r="29" spans="1:12" ht="15" customHeight="1" x14ac:dyDescent="0.2">
      <c r="A29" s="123" t="s">
        <v>108</v>
      </c>
      <c r="B29" s="124"/>
      <c r="C29" s="124"/>
      <c r="D29" s="124"/>
      <c r="E29" s="124"/>
      <c r="F29" s="124"/>
      <c r="G29" s="125"/>
      <c r="H29" s="126">
        <f>H25</f>
        <v>52568.383213152832</v>
      </c>
      <c r="I29" s="127"/>
      <c r="J29" s="90">
        <v>12</v>
      </c>
      <c r="K29" s="95">
        <f>H29*J29</f>
        <v>630820.59855783405</v>
      </c>
      <c r="L29" s="95"/>
    </row>
    <row r="30" spans="1:12" ht="15" customHeight="1" x14ac:dyDescent="0.2">
      <c r="A30" s="128" t="s">
        <v>109</v>
      </c>
      <c r="B30" s="129"/>
      <c r="C30" s="129"/>
      <c r="D30" s="129"/>
      <c r="E30" s="129"/>
      <c r="F30" s="129"/>
      <c r="G30" s="130"/>
      <c r="H30" s="131">
        <f>H28+H29</f>
        <v>96373.138846492278</v>
      </c>
      <c r="I30" s="132"/>
      <c r="J30" s="92">
        <v>12</v>
      </c>
      <c r="K30" s="118">
        <f>H30*J30</f>
        <v>1156477.6661579073</v>
      </c>
      <c r="L30" s="118"/>
    </row>
    <row r="32" spans="1:12" x14ac:dyDescent="0.2">
      <c r="A32" s="109" t="s">
        <v>139</v>
      </c>
      <c r="B32" s="109"/>
      <c r="C32" s="109"/>
      <c r="D32" s="109"/>
      <c r="E32" s="109"/>
      <c r="F32" s="109"/>
      <c r="G32" s="109"/>
      <c r="H32" s="109"/>
      <c r="I32" s="109"/>
      <c r="J32" s="109"/>
      <c r="K32" s="109"/>
      <c r="L32" s="109"/>
    </row>
    <row r="34" spans="1:12" ht="27.75" customHeight="1" x14ac:dyDescent="0.2">
      <c r="A34" s="104" t="s">
        <v>138</v>
      </c>
      <c r="B34" s="104"/>
      <c r="C34" s="104"/>
      <c r="D34" s="104"/>
      <c r="E34" s="104"/>
      <c r="F34" s="104"/>
      <c r="G34" s="104"/>
      <c r="H34" s="104"/>
      <c r="I34" s="104"/>
      <c r="J34" s="104"/>
      <c r="K34" s="104"/>
      <c r="L34" s="104"/>
    </row>
  </sheetData>
  <mergeCells count="63">
    <mergeCell ref="H30:I30"/>
    <mergeCell ref="H27:I27"/>
    <mergeCell ref="A25:D25"/>
    <mergeCell ref="F25:G25"/>
    <mergeCell ref="H25:I25"/>
    <mergeCell ref="A28:G28"/>
    <mergeCell ref="H28:I28"/>
    <mergeCell ref="K30:L30"/>
    <mergeCell ref="A6:L6"/>
    <mergeCell ref="A7:L7"/>
    <mergeCell ref="A11:L11"/>
    <mergeCell ref="F14:G14"/>
    <mergeCell ref="H14:I14"/>
    <mergeCell ref="K14:L14"/>
    <mergeCell ref="A8:L9"/>
    <mergeCell ref="A13:L13"/>
    <mergeCell ref="F15:G15"/>
    <mergeCell ref="H15:I15"/>
    <mergeCell ref="K15:L15"/>
    <mergeCell ref="K20:L20"/>
    <mergeCell ref="A29:G29"/>
    <mergeCell ref="H29:I29"/>
    <mergeCell ref="A30:G30"/>
    <mergeCell ref="A1:L1"/>
    <mergeCell ref="A3:L3"/>
    <mergeCell ref="A4:L4"/>
    <mergeCell ref="A5:L5"/>
    <mergeCell ref="A2:L2"/>
    <mergeCell ref="A21:D21"/>
    <mergeCell ref="K21:L21"/>
    <mergeCell ref="A18:L18"/>
    <mergeCell ref="H19:I19"/>
    <mergeCell ref="K19:L19"/>
    <mergeCell ref="H20:I20"/>
    <mergeCell ref="A16:D16"/>
    <mergeCell ref="A34:L34"/>
    <mergeCell ref="K28:L28"/>
    <mergeCell ref="A27:G27"/>
    <mergeCell ref="F16:G16"/>
    <mergeCell ref="H16:I16"/>
    <mergeCell ref="K16:L16"/>
    <mergeCell ref="A20:D20"/>
    <mergeCell ref="A19:D19"/>
    <mergeCell ref="F19:G19"/>
    <mergeCell ref="F20:G20"/>
    <mergeCell ref="A32:L32"/>
    <mergeCell ref="A22:D22"/>
    <mergeCell ref="A23:D23"/>
    <mergeCell ref="A24:D24"/>
    <mergeCell ref="K27:L27"/>
    <mergeCell ref="K29:L29"/>
    <mergeCell ref="K22:L22"/>
    <mergeCell ref="F21:G21"/>
    <mergeCell ref="F22:G22"/>
    <mergeCell ref="F23:G23"/>
    <mergeCell ref="F24:G24"/>
    <mergeCell ref="H21:I21"/>
    <mergeCell ref="H22:I22"/>
    <mergeCell ref="H23:I23"/>
    <mergeCell ref="H24:I24"/>
    <mergeCell ref="K23:L23"/>
    <mergeCell ref="K24:L24"/>
    <mergeCell ref="K25:L25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77" fitToHeight="2" orientation="landscape" r:id="rId1"/>
  <drawing r:id="rId2"/>
  <legacyDrawing r:id="rId3"/>
  <oleObjects>
    <mc:AlternateContent xmlns:mc="http://schemas.openxmlformats.org/markup-compatibility/2006">
      <mc:Choice Requires="x14">
        <oleObject shapeId="31746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3</xdr:col>
                <xdr:colOff>171450</xdr:colOff>
                <xdr:row>5</xdr:row>
                <xdr:rowOff>9525</xdr:rowOff>
              </to>
            </anchor>
          </objectPr>
        </oleObject>
      </mc:Choice>
      <mc:Fallback>
        <oleObject shapeId="31746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106"/>
  <sheetViews>
    <sheetView tabSelected="1" topLeftCell="A67" zoomScaleNormal="100" workbookViewId="0">
      <selection activeCell="A28" sqref="A28:G28"/>
    </sheetView>
  </sheetViews>
  <sheetFormatPr defaultRowHeight="12.75" x14ac:dyDescent="0.2"/>
  <cols>
    <col min="1" max="1" width="10.85546875" bestFit="1" customWidth="1"/>
    <col min="5" max="5" width="18.85546875" customWidth="1"/>
    <col min="6" max="6" width="11" customWidth="1"/>
    <col min="7" max="7" width="39.42578125" customWidth="1"/>
    <col min="8" max="8" width="23.42578125" customWidth="1"/>
    <col min="9" max="9" width="27" customWidth="1"/>
    <col min="10" max="10" width="9.42578125" customWidth="1"/>
    <col min="11" max="11" width="9.28515625" customWidth="1"/>
  </cols>
  <sheetData>
    <row r="1" spans="1:10" ht="18.75" x14ac:dyDescent="0.3">
      <c r="A1" s="136" t="s">
        <v>71</v>
      </c>
      <c r="B1" s="137"/>
      <c r="C1" s="137"/>
      <c r="D1" s="137"/>
      <c r="E1" s="137"/>
      <c r="F1" s="137"/>
      <c r="G1" s="137"/>
      <c r="H1" s="137"/>
      <c r="I1" s="138"/>
    </row>
    <row r="2" spans="1:10" ht="18.75" x14ac:dyDescent="0.3">
      <c r="A2" s="139" t="s">
        <v>72</v>
      </c>
      <c r="B2" s="140"/>
      <c r="C2" s="140"/>
      <c r="D2" s="140"/>
      <c r="E2" s="140"/>
      <c r="F2" s="140"/>
      <c r="G2" s="140"/>
      <c r="H2" s="140"/>
      <c r="I2" s="141"/>
    </row>
    <row r="3" spans="1:10" ht="18.75" x14ac:dyDescent="0.3">
      <c r="A3" s="139" t="s">
        <v>114</v>
      </c>
      <c r="B3" s="140"/>
      <c r="C3" s="140"/>
      <c r="D3" s="140"/>
      <c r="E3" s="140"/>
      <c r="F3" s="140"/>
      <c r="G3" s="140"/>
      <c r="H3" s="140"/>
      <c r="I3" s="141"/>
    </row>
    <row r="4" spans="1:10" ht="19.5" thickBot="1" x14ac:dyDescent="0.35">
      <c r="A4" s="139" t="s">
        <v>113</v>
      </c>
      <c r="B4" s="140"/>
      <c r="C4" s="140"/>
      <c r="D4" s="140"/>
      <c r="E4" s="140"/>
      <c r="F4" s="140"/>
      <c r="G4" s="140"/>
      <c r="H4" s="140"/>
      <c r="I4" s="141"/>
    </row>
    <row r="5" spans="1:10" s="1" customFormat="1" ht="21" customHeight="1" thickBot="1" x14ac:dyDescent="0.35">
      <c r="A5" s="142" t="s">
        <v>118</v>
      </c>
      <c r="B5" s="143"/>
      <c r="C5" s="143"/>
      <c r="D5" s="143"/>
      <c r="E5" s="143"/>
      <c r="F5" s="143"/>
      <c r="G5" s="143"/>
      <c r="H5" s="143"/>
      <c r="I5" s="144"/>
      <c r="J5" s="28"/>
    </row>
    <row r="6" spans="1:10" s="1" customFormat="1" ht="13.5" thickBot="1" x14ac:dyDescent="0.25">
      <c r="A6" s="145"/>
      <c r="B6" s="146"/>
      <c r="C6" s="146"/>
      <c r="D6" s="146"/>
      <c r="E6" s="146"/>
      <c r="F6" s="146"/>
      <c r="G6" s="146"/>
      <c r="H6" s="146"/>
      <c r="I6" s="147"/>
    </row>
    <row r="7" spans="1:10" s="1" customFormat="1" ht="13.5" thickBot="1" x14ac:dyDescent="0.25">
      <c r="A7" s="148" t="s">
        <v>11</v>
      </c>
      <c r="B7" s="149"/>
      <c r="C7" s="149"/>
      <c r="D7" s="149"/>
      <c r="E7" s="149"/>
      <c r="F7" s="149"/>
      <c r="G7" s="149"/>
      <c r="H7" s="149"/>
      <c r="I7" s="150"/>
    </row>
    <row r="8" spans="1:10" s="1" customFormat="1" x14ac:dyDescent="0.2">
      <c r="A8" s="151" t="s">
        <v>12</v>
      </c>
      <c r="B8" s="151"/>
      <c r="C8" s="151"/>
      <c r="D8" s="151"/>
      <c r="E8" s="151"/>
      <c r="F8" s="151"/>
      <c r="G8" s="151"/>
      <c r="H8" s="152" t="s">
        <v>133</v>
      </c>
      <c r="I8" s="152"/>
    </row>
    <row r="9" spans="1:10" s="1" customFormat="1" ht="12.75" customHeight="1" x14ac:dyDescent="0.2">
      <c r="A9" s="153" t="s">
        <v>13</v>
      </c>
      <c r="B9" s="154"/>
      <c r="C9" s="154"/>
      <c r="D9" s="154"/>
      <c r="E9" s="154"/>
      <c r="F9" s="154"/>
      <c r="G9" s="154"/>
      <c r="H9" s="155" t="s">
        <v>121</v>
      </c>
      <c r="I9" s="155"/>
    </row>
    <row r="10" spans="1:10" s="1" customFormat="1" x14ac:dyDescent="0.2">
      <c r="A10" s="153" t="s">
        <v>14</v>
      </c>
      <c r="B10" s="154"/>
      <c r="C10" s="154"/>
      <c r="D10" s="154"/>
      <c r="E10" s="154"/>
      <c r="F10" s="154"/>
      <c r="G10" s="154"/>
      <c r="H10" s="156" t="s">
        <v>76</v>
      </c>
      <c r="I10" s="156"/>
    </row>
    <row r="11" spans="1:10" s="1" customFormat="1" x14ac:dyDescent="0.2">
      <c r="A11" s="153" t="s">
        <v>15</v>
      </c>
      <c r="B11" s="154"/>
      <c r="C11" s="154"/>
      <c r="D11" s="154"/>
      <c r="E11" s="154"/>
      <c r="F11" s="154"/>
      <c r="G11" s="154"/>
      <c r="H11" s="156" t="s">
        <v>122</v>
      </c>
      <c r="I11" s="156"/>
    </row>
    <row r="12" spans="1:10" s="1" customFormat="1" x14ac:dyDescent="0.2">
      <c r="A12" s="153" t="s">
        <v>16</v>
      </c>
      <c r="B12" s="154"/>
      <c r="C12" s="154"/>
      <c r="D12" s="154"/>
      <c r="E12" s="154"/>
      <c r="F12" s="154"/>
      <c r="G12" s="154"/>
      <c r="H12" s="156" t="s">
        <v>17</v>
      </c>
      <c r="I12" s="156"/>
      <c r="J12" s="29"/>
    </row>
    <row r="13" spans="1:10" s="1" customFormat="1" x14ac:dyDescent="0.2">
      <c r="A13" s="153" t="s">
        <v>100</v>
      </c>
      <c r="B13" s="154"/>
      <c r="C13" s="154"/>
      <c r="D13" s="154"/>
      <c r="E13" s="154"/>
      <c r="F13" s="154"/>
      <c r="G13" s="154"/>
      <c r="H13" s="156" t="s">
        <v>101</v>
      </c>
      <c r="I13" s="156"/>
      <c r="J13" s="29"/>
    </row>
    <row r="14" spans="1:10" s="1" customFormat="1" x14ac:dyDescent="0.2">
      <c r="A14" s="153" t="s">
        <v>18</v>
      </c>
      <c r="B14" s="154"/>
      <c r="C14" s="154"/>
      <c r="D14" s="154"/>
      <c r="E14" s="154"/>
      <c r="F14" s="154"/>
      <c r="G14" s="154"/>
      <c r="H14" s="156">
        <v>8</v>
      </c>
      <c r="I14" s="156"/>
      <c r="J14" s="29"/>
    </row>
    <row r="15" spans="1:10" s="1" customFormat="1" x14ac:dyDescent="0.2">
      <c r="A15" s="157" t="s">
        <v>19</v>
      </c>
      <c r="B15" s="158"/>
      <c r="C15" s="158"/>
      <c r="D15" s="158"/>
      <c r="E15" s="158"/>
      <c r="F15" s="158"/>
      <c r="G15" s="158"/>
      <c r="H15" s="159">
        <v>12</v>
      </c>
      <c r="I15" s="159"/>
      <c r="J15" s="29"/>
    </row>
    <row r="16" spans="1:10" s="1" customFormat="1" ht="13.5" thickBot="1" x14ac:dyDescent="0.25">
      <c r="A16" s="159"/>
      <c r="B16" s="159"/>
      <c r="C16" s="159"/>
      <c r="D16" s="159"/>
      <c r="E16" s="159"/>
      <c r="F16" s="159"/>
      <c r="G16" s="159"/>
      <c r="H16" s="159"/>
      <c r="I16" s="159"/>
      <c r="J16" s="29"/>
    </row>
    <row r="17" spans="1:10" s="1" customFormat="1" ht="13.5" thickBot="1" x14ac:dyDescent="0.25">
      <c r="A17" s="160" t="s">
        <v>20</v>
      </c>
      <c r="B17" s="161"/>
      <c r="C17" s="161"/>
      <c r="D17" s="161"/>
      <c r="E17" s="161"/>
      <c r="F17" s="161"/>
      <c r="G17" s="161"/>
      <c r="H17" s="161"/>
      <c r="I17" s="162"/>
      <c r="J17" s="29"/>
    </row>
    <row r="18" spans="1:10" s="1" customFormat="1" ht="13.5" thickBot="1" x14ac:dyDescent="0.25">
      <c r="A18" s="163" t="s">
        <v>117</v>
      </c>
      <c r="B18" s="164"/>
      <c r="C18" s="164"/>
      <c r="D18" s="164"/>
      <c r="E18" s="164"/>
      <c r="F18" s="164"/>
      <c r="G18" s="165"/>
      <c r="H18" s="166">
        <v>2132.75</v>
      </c>
      <c r="I18" s="167"/>
      <c r="J18" s="29"/>
    </row>
    <row r="19" spans="1:10" s="1" customFormat="1" ht="13.5" thickBot="1" x14ac:dyDescent="0.25">
      <c r="A19" s="168"/>
      <c r="B19" s="168"/>
      <c r="C19" s="168"/>
      <c r="D19" s="168"/>
      <c r="E19" s="168"/>
      <c r="F19" s="168"/>
      <c r="G19" s="168"/>
      <c r="H19" s="168"/>
      <c r="I19" s="168"/>
      <c r="J19" s="29"/>
    </row>
    <row r="20" spans="1:10" s="1" customFormat="1" ht="13.5" thickBot="1" x14ac:dyDescent="0.25">
      <c r="A20" s="160" t="s">
        <v>21</v>
      </c>
      <c r="B20" s="161"/>
      <c r="C20" s="161"/>
      <c r="D20" s="161"/>
      <c r="E20" s="161"/>
      <c r="F20" s="161"/>
      <c r="G20" s="161"/>
      <c r="H20" s="161"/>
      <c r="I20" s="162"/>
      <c r="J20" s="29"/>
    </row>
    <row r="21" spans="1:10" s="1" customFormat="1" x14ac:dyDescent="0.2">
      <c r="A21" s="151" t="s">
        <v>22</v>
      </c>
      <c r="B21" s="151"/>
      <c r="C21" s="151"/>
      <c r="D21" s="151"/>
      <c r="E21" s="151"/>
      <c r="F21" s="151"/>
      <c r="G21" s="151"/>
      <c r="H21" s="169">
        <f>H18</f>
        <v>2132.75</v>
      </c>
      <c r="I21" s="169"/>
      <c r="J21" s="29"/>
    </row>
    <row r="22" spans="1:10" s="1" customFormat="1" x14ac:dyDescent="0.2">
      <c r="A22" s="153" t="s">
        <v>23</v>
      </c>
      <c r="B22" s="154"/>
      <c r="C22" s="154"/>
      <c r="D22" s="154"/>
      <c r="E22" s="154"/>
      <c r="F22" s="154"/>
      <c r="G22" s="154"/>
      <c r="H22" s="170">
        <v>0</v>
      </c>
      <c r="I22" s="171"/>
      <c r="J22" s="29"/>
    </row>
    <row r="23" spans="1:10" s="1" customFormat="1" x14ac:dyDescent="0.2">
      <c r="A23" s="153" t="s">
        <v>24</v>
      </c>
      <c r="B23" s="154"/>
      <c r="C23" s="154"/>
      <c r="D23" s="154"/>
      <c r="E23" s="154"/>
      <c r="F23" s="154"/>
      <c r="G23" s="154"/>
      <c r="H23" s="170">
        <f>SUM(H21:H22)</f>
        <v>2132.75</v>
      </c>
      <c r="I23" s="171"/>
      <c r="J23" s="29"/>
    </row>
    <row r="24" spans="1:10" s="1" customFormat="1" ht="13.5" thickBot="1" x14ac:dyDescent="0.25">
      <c r="A24" s="156"/>
      <c r="B24" s="159"/>
      <c r="C24" s="159"/>
      <c r="D24" s="159"/>
      <c r="E24" s="159"/>
      <c r="F24" s="159"/>
      <c r="G24" s="159"/>
      <c r="H24" s="159"/>
      <c r="I24" s="159"/>
    </row>
    <row r="25" spans="1:10" s="1" customFormat="1" ht="13.5" thickBot="1" x14ac:dyDescent="0.25">
      <c r="A25" s="4" t="s">
        <v>25</v>
      </c>
      <c r="B25" s="4"/>
      <c r="C25" s="5"/>
      <c r="D25" s="6"/>
      <c r="E25" s="5"/>
      <c r="F25" s="7"/>
      <c r="G25" s="6"/>
      <c r="H25" s="80"/>
      <c r="I25" s="30"/>
    </row>
    <row r="26" spans="1:10" s="1" customFormat="1" ht="13.5" thickBot="1" x14ac:dyDescent="0.25">
      <c r="A26" s="160" t="s">
        <v>26</v>
      </c>
      <c r="B26" s="161"/>
      <c r="C26" s="161"/>
      <c r="D26" s="161"/>
      <c r="E26" s="161"/>
      <c r="F26" s="161"/>
      <c r="G26" s="162"/>
      <c r="H26" s="11" t="s">
        <v>27</v>
      </c>
      <c r="I26" s="11" t="s">
        <v>28</v>
      </c>
    </row>
    <row r="27" spans="1:10" s="1" customFormat="1" x14ac:dyDescent="0.2">
      <c r="A27" s="151" t="s">
        <v>29</v>
      </c>
      <c r="B27" s="151"/>
      <c r="C27" s="151"/>
      <c r="D27" s="151"/>
      <c r="E27" s="151"/>
      <c r="F27" s="151"/>
      <c r="G27" s="151"/>
      <c r="H27" s="12">
        <v>0.2</v>
      </c>
      <c r="I27" s="31">
        <f>H23*H27</f>
        <v>426.55</v>
      </c>
    </row>
    <row r="28" spans="1:10" s="1" customFormat="1" x14ac:dyDescent="0.2">
      <c r="A28" s="153" t="s">
        <v>30</v>
      </c>
      <c r="B28" s="172"/>
      <c r="C28" s="172"/>
      <c r="D28" s="172"/>
      <c r="E28" s="172"/>
      <c r="F28" s="172"/>
      <c r="G28" s="172"/>
      <c r="H28" s="13">
        <v>2.5000000000000001E-2</v>
      </c>
      <c r="I28" s="32">
        <f>H23*H28</f>
        <v>53.318750000000001</v>
      </c>
    </row>
    <row r="29" spans="1:10" s="1" customFormat="1" x14ac:dyDescent="0.2">
      <c r="A29" s="153" t="s">
        <v>31</v>
      </c>
      <c r="B29" s="172"/>
      <c r="C29" s="172"/>
      <c r="D29" s="172"/>
      <c r="E29" s="172"/>
      <c r="F29" s="172"/>
      <c r="G29" s="172"/>
      <c r="H29" s="13">
        <v>0.03</v>
      </c>
      <c r="I29" s="32">
        <f>H23*H29</f>
        <v>63.982499999999995</v>
      </c>
    </row>
    <row r="30" spans="1:10" s="1" customFormat="1" x14ac:dyDescent="0.2">
      <c r="A30" s="153" t="s">
        <v>32</v>
      </c>
      <c r="B30" s="172"/>
      <c r="C30" s="172"/>
      <c r="D30" s="172"/>
      <c r="E30" s="172"/>
      <c r="F30" s="172"/>
      <c r="G30" s="172"/>
      <c r="H30" s="13">
        <v>1.4999999999999999E-2</v>
      </c>
      <c r="I30" s="32">
        <f>H23*H30</f>
        <v>31.991249999999997</v>
      </c>
    </row>
    <row r="31" spans="1:10" s="1" customFormat="1" x14ac:dyDescent="0.2">
      <c r="A31" s="153" t="s">
        <v>33</v>
      </c>
      <c r="B31" s="172"/>
      <c r="C31" s="172"/>
      <c r="D31" s="172"/>
      <c r="E31" s="172"/>
      <c r="F31" s="172"/>
      <c r="G31" s="172"/>
      <c r="H31" s="13">
        <v>0.01</v>
      </c>
      <c r="I31" s="32">
        <f>H23*H31</f>
        <v>21.327500000000001</v>
      </c>
    </row>
    <row r="32" spans="1:10" s="1" customFormat="1" x14ac:dyDescent="0.2">
      <c r="A32" s="153" t="s">
        <v>34</v>
      </c>
      <c r="B32" s="172"/>
      <c r="C32" s="172"/>
      <c r="D32" s="172"/>
      <c r="E32" s="172"/>
      <c r="F32" s="172"/>
      <c r="G32" s="172"/>
      <c r="H32" s="13">
        <v>2E-3</v>
      </c>
      <c r="I32" s="32">
        <f>H23*H32</f>
        <v>4.2655000000000003</v>
      </c>
    </row>
    <row r="33" spans="1:13" s="1" customFormat="1" x14ac:dyDescent="0.2">
      <c r="A33" s="153" t="s">
        <v>35</v>
      </c>
      <c r="B33" s="172"/>
      <c r="C33" s="172"/>
      <c r="D33" s="172"/>
      <c r="E33" s="172"/>
      <c r="F33" s="172"/>
      <c r="G33" s="172"/>
      <c r="H33" s="13">
        <v>0.08</v>
      </c>
      <c r="I33" s="32">
        <f>H23*H33</f>
        <v>170.62</v>
      </c>
    </row>
    <row r="34" spans="1:13" s="1" customFormat="1" ht="13.5" thickBot="1" x14ac:dyDescent="0.25">
      <c r="A34" s="173" t="s">
        <v>36</v>
      </c>
      <c r="B34" s="174"/>
      <c r="C34" s="174"/>
      <c r="D34" s="174"/>
      <c r="E34" s="174"/>
      <c r="F34" s="174"/>
      <c r="G34" s="174"/>
      <c r="H34" s="14">
        <v>6.0000000000000001E-3</v>
      </c>
      <c r="I34" s="33">
        <f>H23*H34</f>
        <v>12.7965</v>
      </c>
    </row>
    <row r="35" spans="1:13" s="1" customFormat="1" ht="13.5" thickBot="1" x14ac:dyDescent="0.25">
      <c r="A35" s="175" t="s">
        <v>37</v>
      </c>
      <c r="B35" s="176"/>
      <c r="C35" s="176"/>
      <c r="D35" s="176"/>
      <c r="E35" s="176"/>
      <c r="F35" s="176"/>
      <c r="G35" s="177"/>
      <c r="H35" s="15">
        <f>SUM(H27:H34)</f>
        <v>0.36800000000000005</v>
      </c>
      <c r="I35" s="34">
        <f>SUM(I27:I34)</f>
        <v>784.85200000000009</v>
      </c>
    </row>
    <row r="36" spans="1:13" s="1" customFormat="1" ht="13.5" thickBot="1" x14ac:dyDescent="0.25">
      <c r="A36" s="178"/>
      <c r="B36" s="178"/>
      <c r="C36" s="178"/>
      <c r="D36" s="178"/>
      <c r="E36" s="178"/>
      <c r="F36" s="178"/>
      <c r="G36" s="178"/>
      <c r="H36" s="178"/>
      <c r="I36" s="178"/>
    </row>
    <row r="37" spans="1:13" s="1" customFormat="1" ht="13.5" thickBot="1" x14ac:dyDescent="0.25">
      <c r="A37" s="160" t="s">
        <v>38</v>
      </c>
      <c r="B37" s="161"/>
      <c r="C37" s="161"/>
      <c r="D37" s="161"/>
      <c r="E37" s="161"/>
      <c r="F37" s="161"/>
      <c r="G37" s="162"/>
      <c r="H37" s="11" t="s">
        <v>27</v>
      </c>
      <c r="I37" s="11" t="s">
        <v>28</v>
      </c>
    </row>
    <row r="38" spans="1:13" s="1" customFormat="1" x14ac:dyDescent="0.2">
      <c r="A38" s="151" t="s">
        <v>92</v>
      </c>
      <c r="B38" s="151"/>
      <c r="C38" s="151"/>
      <c r="D38" s="151"/>
      <c r="E38" s="151"/>
      <c r="F38" s="151"/>
      <c r="G38" s="151"/>
      <c r="H38" s="16">
        <v>9.3700000000000006E-2</v>
      </c>
      <c r="I38" s="31">
        <f>H23*H38</f>
        <v>199.83867500000002</v>
      </c>
    </row>
    <row r="39" spans="1:13" s="1" customFormat="1" x14ac:dyDescent="0.2">
      <c r="A39" s="153" t="s">
        <v>94</v>
      </c>
      <c r="B39" s="172"/>
      <c r="C39" s="172"/>
      <c r="D39" s="172"/>
      <c r="E39" s="172"/>
      <c r="F39" s="172"/>
      <c r="G39" s="172"/>
      <c r="H39" s="17">
        <v>3.1199999999999999E-2</v>
      </c>
      <c r="I39" s="32">
        <f>H23*H39</f>
        <v>66.541799999999995</v>
      </c>
    </row>
    <row r="40" spans="1:13" s="1" customFormat="1" ht="12.75" customHeight="1" x14ac:dyDescent="0.2">
      <c r="A40" s="153" t="s">
        <v>39</v>
      </c>
      <c r="B40" s="172"/>
      <c r="C40" s="172"/>
      <c r="D40" s="172"/>
      <c r="E40" s="172"/>
      <c r="F40" s="172"/>
      <c r="G40" s="172"/>
      <c r="H40" s="17">
        <v>2.87E-2</v>
      </c>
      <c r="I40" s="32">
        <f>H23*H40</f>
        <v>61.209924999999998</v>
      </c>
    </row>
    <row r="41" spans="1:13" s="1" customFormat="1" x14ac:dyDescent="0.2">
      <c r="A41" s="153" t="s">
        <v>98</v>
      </c>
      <c r="B41" s="172"/>
      <c r="C41" s="172"/>
      <c r="D41" s="172"/>
      <c r="E41" s="172"/>
      <c r="F41" s="172"/>
      <c r="G41" s="172"/>
      <c r="H41" s="18">
        <v>2.0000000000000001E-4</v>
      </c>
      <c r="I41" s="32">
        <f>H23*H41</f>
        <v>0.42655000000000004</v>
      </c>
    </row>
    <row r="42" spans="1:13" s="1" customFormat="1" x14ac:dyDescent="0.2">
      <c r="A42" s="153" t="s">
        <v>95</v>
      </c>
      <c r="B42" s="172"/>
      <c r="C42" s="172"/>
      <c r="D42" s="172"/>
      <c r="E42" s="172"/>
      <c r="F42" s="172"/>
      <c r="G42" s="172"/>
      <c r="H42" s="17">
        <v>5.4000000000000003E-3</v>
      </c>
      <c r="I42" s="32">
        <f>H23*H42</f>
        <v>11.51685</v>
      </c>
    </row>
    <row r="43" spans="1:13" s="1" customFormat="1" x14ac:dyDescent="0.2">
      <c r="A43" s="153" t="s">
        <v>96</v>
      </c>
      <c r="B43" s="172"/>
      <c r="C43" s="172"/>
      <c r="D43" s="172"/>
      <c r="E43" s="172"/>
      <c r="F43" s="172"/>
      <c r="G43" s="172"/>
      <c r="H43" s="18">
        <v>3.3E-3</v>
      </c>
      <c r="I43" s="32">
        <f>H23*H43</f>
        <v>7.0380750000000001</v>
      </c>
    </row>
    <row r="44" spans="1:13" s="1" customFormat="1" x14ac:dyDescent="0.2">
      <c r="A44" s="153" t="s">
        <v>97</v>
      </c>
      <c r="B44" s="172"/>
      <c r="C44" s="172"/>
      <c r="D44" s="172"/>
      <c r="E44" s="172"/>
      <c r="F44" s="172"/>
      <c r="G44" s="172"/>
      <c r="H44" s="17">
        <v>5.9999999999999995E-4</v>
      </c>
      <c r="I44" s="32">
        <f>H23*H44</f>
        <v>1.27965</v>
      </c>
      <c r="J44" s="79"/>
      <c r="K44" s="79"/>
      <c r="L44" s="79"/>
      <c r="M44" s="79"/>
    </row>
    <row r="45" spans="1:13" s="1" customFormat="1" x14ac:dyDescent="0.2">
      <c r="A45" s="153" t="s">
        <v>99</v>
      </c>
      <c r="B45" s="172"/>
      <c r="C45" s="172"/>
      <c r="D45" s="172"/>
      <c r="E45" s="172"/>
      <c r="F45" s="172"/>
      <c r="G45" s="172"/>
      <c r="H45" s="83">
        <v>3.3999999999999998E-3</v>
      </c>
      <c r="I45" s="32">
        <f>H23*H45</f>
        <v>7.2513499999999995</v>
      </c>
    </row>
    <row r="46" spans="1:13" s="1" customFormat="1" ht="13.5" thickBot="1" x14ac:dyDescent="0.25">
      <c r="A46" s="153" t="s">
        <v>93</v>
      </c>
      <c r="B46" s="172"/>
      <c r="C46" s="172"/>
      <c r="D46" s="172"/>
      <c r="E46" s="172"/>
      <c r="F46" s="172"/>
      <c r="G46" s="172"/>
      <c r="H46" s="17">
        <v>9.3700000000000006E-2</v>
      </c>
      <c r="I46" s="32">
        <f>H23*H46</f>
        <v>199.83867500000002</v>
      </c>
    </row>
    <row r="47" spans="1:13" s="1" customFormat="1" ht="13.5" thickBot="1" x14ac:dyDescent="0.25">
      <c r="A47" s="145" t="s">
        <v>40</v>
      </c>
      <c r="B47" s="146"/>
      <c r="C47" s="146"/>
      <c r="D47" s="146"/>
      <c r="E47" s="146"/>
      <c r="F47" s="146"/>
      <c r="G47" s="147"/>
      <c r="H47" s="15">
        <f>SUM(H38:H46)</f>
        <v>0.26019999999999999</v>
      </c>
      <c r="I47" s="35">
        <f>SUM(I38:I46)</f>
        <v>554.94155000000001</v>
      </c>
    </row>
    <row r="48" spans="1:13" s="1" customFormat="1" ht="13.5" thickBot="1" x14ac:dyDescent="0.25">
      <c r="A48" s="145"/>
      <c r="B48" s="146"/>
      <c r="C48" s="146"/>
      <c r="D48" s="146"/>
      <c r="E48" s="146"/>
      <c r="F48" s="146"/>
      <c r="G48" s="146"/>
      <c r="H48" s="146"/>
      <c r="I48" s="147"/>
    </row>
    <row r="49" spans="1:11" s="1" customFormat="1" ht="13.5" thickBot="1" x14ac:dyDescent="0.25">
      <c r="A49" s="160" t="s">
        <v>41</v>
      </c>
      <c r="B49" s="161"/>
      <c r="C49" s="161"/>
      <c r="D49" s="161"/>
      <c r="E49" s="161"/>
      <c r="F49" s="161"/>
      <c r="G49" s="162"/>
      <c r="H49" s="11" t="s">
        <v>27</v>
      </c>
      <c r="I49" s="11" t="s">
        <v>28</v>
      </c>
    </row>
    <row r="50" spans="1:11" s="1" customFormat="1" x14ac:dyDescent="0.2">
      <c r="A50" s="151" t="s">
        <v>83</v>
      </c>
      <c r="B50" s="151"/>
      <c r="C50" s="151"/>
      <c r="D50" s="151"/>
      <c r="E50" s="151"/>
      <c r="F50" s="151"/>
      <c r="G50" s="151"/>
      <c r="H50" s="85">
        <v>4.6600000000000003E-2</v>
      </c>
      <c r="I50" s="31">
        <f>H23*H50</f>
        <v>99.386150000000001</v>
      </c>
    </row>
    <row r="51" spans="1:11" s="1" customFormat="1" x14ac:dyDescent="0.2">
      <c r="A51" s="153" t="s">
        <v>84</v>
      </c>
      <c r="B51" s="172"/>
      <c r="C51" s="172"/>
      <c r="D51" s="172"/>
      <c r="E51" s="172"/>
      <c r="F51" s="172"/>
      <c r="G51" s="172"/>
      <c r="H51" s="84">
        <v>2.8E-3</v>
      </c>
      <c r="I51" s="32">
        <f>H23*H51</f>
        <v>5.9717000000000002</v>
      </c>
    </row>
    <row r="52" spans="1:11" s="1" customFormat="1" x14ac:dyDescent="0.2">
      <c r="A52" s="153" t="s">
        <v>85</v>
      </c>
      <c r="B52" s="172"/>
      <c r="C52" s="172"/>
      <c r="D52" s="172"/>
      <c r="E52" s="172"/>
      <c r="F52" s="172"/>
      <c r="G52" s="172"/>
      <c r="H52" s="84">
        <v>7.0000000000000001E-3</v>
      </c>
      <c r="I52" s="32">
        <f>H23*H52</f>
        <v>14.92925</v>
      </c>
    </row>
    <row r="53" spans="1:11" s="1" customFormat="1" x14ac:dyDescent="0.2">
      <c r="A53" s="153" t="s">
        <v>86</v>
      </c>
      <c r="B53" s="172"/>
      <c r="C53" s="172"/>
      <c r="D53" s="172"/>
      <c r="E53" s="172"/>
      <c r="F53" s="172"/>
      <c r="G53" s="172"/>
      <c r="H53" s="19">
        <v>3.9300000000000002E-2</v>
      </c>
      <c r="I53" s="32">
        <f>H23*H53</f>
        <v>83.817075000000003</v>
      </c>
    </row>
    <row r="54" spans="1:11" s="1" customFormat="1" x14ac:dyDescent="0.2">
      <c r="A54" s="153" t="s">
        <v>87</v>
      </c>
      <c r="B54" s="172"/>
      <c r="C54" s="172"/>
      <c r="D54" s="172"/>
      <c r="E54" s="172"/>
      <c r="F54" s="172"/>
      <c r="G54" s="172"/>
      <c r="H54" s="19">
        <v>0</v>
      </c>
      <c r="I54" s="32">
        <f>H23*H54</f>
        <v>0</v>
      </c>
    </row>
    <row r="55" spans="1:11" s="1" customFormat="1" ht="13.5" thickBot="1" x14ac:dyDescent="0.25">
      <c r="A55" s="173" t="s">
        <v>88</v>
      </c>
      <c r="B55" s="174"/>
      <c r="C55" s="174"/>
      <c r="D55" s="174"/>
      <c r="E55" s="174"/>
      <c r="F55" s="174"/>
      <c r="G55" s="174"/>
      <c r="H55" s="20">
        <v>8.9999999999999998E-4</v>
      </c>
      <c r="I55" s="33">
        <f>H23*H55</f>
        <v>1.919475</v>
      </c>
    </row>
    <row r="56" spans="1:11" s="1" customFormat="1" ht="13.5" thickBot="1" x14ac:dyDescent="0.25">
      <c r="A56" s="145" t="s">
        <v>42</v>
      </c>
      <c r="B56" s="146"/>
      <c r="C56" s="146"/>
      <c r="D56" s="146"/>
      <c r="E56" s="146"/>
      <c r="F56" s="146"/>
      <c r="G56" s="147"/>
      <c r="H56" s="21">
        <f>SUM(H50:H55)</f>
        <v>9.6600000000000005E-2</v>
      </c>
      <c r="I56" s="35">
        <f>SUM(I50:I55)</f>
        <v>206.02365</v>
      </c>
    </row>
    <row r="57" spans="1:11" s="1" customFormat="1" ht="13.5" thickBot="1" x14ac:dyDescent="0.25">
      <c r="A57" s="145"/>
      <c r="B57" s="146"/>
      <c r="C57" s="146"/>
      <c r="D57" s="146"/>
      <c r="E57" s="146"/>
      <c r="F57" s="146"/>
      <c r="G57" s="146"/>
      <c r="H57" s="146"/>
      <c r="I57" s="147"/>
    </row>
    <row r="58" spans="1:11" s="1" customFormat="1" ht="13.5" thickBot="1" x14ac:dyDescent="0.25">
      <c r="A58" s="160" t="s">
        <v>43</v>
      </c>
      <c r="B58" s="179"/>
      <c r="C58" s="179"/>
      <c r="D58" s="179"/>
      <c r="E58" s="179"/>
      <c r="F58" s="179"/>
      <c r="G58" s="180"/>
      <c r="H58" s="11" t="s">
        <v>27</v>
      </c>
      <c r="I58" s="11" t="s">
        <v>28</v>
      </c>
    </row>
    <row r="59" spans="1:11" s="1" customFormat="1" x14ac:dyDescent="0.2">
      <c r="A59" s="151" t="s">
        <v>89</v>
      </c>
      <c r="B59" s="151"/>
      <c r="C59" s="151"/>
      <c r="D59" s="151"/>
      <c r="E59" s="151"/>
      <c r="F59" s="151"/>
      <c r="G59" s="151"/>
      <c r="H59" s="22">
        <v>9.5699999999999993E-2</v>
      </c>
      <c r="I59" s="31">
        <f>H23*H59</f>
        <v>204.104175</v>
      </c>
      <c r="J59" s="36"/>
    </row>
    <row r="60" spans="1:11" s="1" customFormat="1" ht="13.5" thickBot="1" x14ac:dyDescent="0.25">
      <c r="A60" s="173" t="s">
        <v>90</v>
      </c>
      <c r="B60" s="173"/>
      <c r="C60" s="173"/>
      <c r="D60" s="173"/>
      <c r="E60" s="173"/>
      <c r="F60" s="173"/>
      <c r="G60" s="173"/>
      <c r="H60" s="23">
        <v>4.5999999999999999E-3</v>
      </c>
      <c r="I60" s="33">
        <f>H23*H60</f>
        <v>9.810649999999999</v>
      </c>
      <c r="K60" s="37"/>
    </row>
    <row r="61" spans="1:11" s="1" customFormat="1" ht="13.5" thickBot="1" x14ac:dyDescent="0.25">
      <c r="A61" s="145" t="s">
        <v>44</v>
      </c>
      <c r="B61" s="146"/>
      <c r="C61" s="146"/>
      <c r="D61" s="146"/>
      <c r="E61" s="146"/>
      <c r="F61" s="146"/>
      <c r="G61" s="147"/>
      <c r="H61" s="21">
        <f>SUM(H59:H60)</f>
        <v>0.1003</v>
      </c>
      <c r="I61" s="35">
        <f>SUM(I59:I60)</f>
        <v>213.91482500000001</v>
      </c>
    </row>
    <row r="62" spans="1:11" s="1" customFormat="1" ht="13.5" thickBot="1" x14ac:dyDescent="0.25">
      <c r="A62" s="145"/>
      <c r="B62" s="146"/>
      <c r="C62" s="146"/>
      <c r="D62" s="146"/>
      <c r="E62" s="146"/>
      <c r="F62" s="146"/>
      <c r="G62" s="146"/>
      <c r="H62" s="146"/>
      <c r="I62" s="147"/>
    </row>
    <row r="63" spans="1:11" s="1" customFormat="1" ht="13.5" customHeight="1" thickBot="1" x14ac:dyDescent="0.25">
      <c r="A63" s="181" t="s">
        <v>45</v>
      </c>
      <c r="B63" s="182"/>
      <c r="C63" s="182"/>
      <c r="D63" s="182"/>
      <c r="E63" s="182"/>
      <c r="F63" s="182"/>
      <c r="G63" s="182"/>
      <c r="H63" s="24"/>
      <c r="I63" s="38"/>
    </row>
    <row r="64" spans="1:11" s="1" customFormat="1" ht="13.5" customHeight="1" thickBot="1" x14ac:dyDescent="0.25">
      <c r="A64" s="163" t="s">
        <v>91</v>
      </c>
      <c r="B64" s="164"/>
      <c r="C64" s="164"/>
      <c r="D64" s="164"/>
      <c r="E64" s="164"/>
      <c r="F64" s="164"/>
      <c r="G64" s="165"/>
      <c r="H64" s="21">
        <f>H35+H47+H56+H61</f>
        <v>0.82510000000000017</v>
      </c>
      <c r="I64" s="35">
        <f>H23*H64</f>
        <v>1759.7320250000002</v>
      </c>
    </row>
    <row r="65" spans="1:11" s="1" customFormat="1" ht="13.5" thickBot="1" x14ac:dyDescent="0.25">
      <c r="A65" s="183"/>
      <c r="B65" s="183"/>
      <c r="C65" s="183"/>
      <c r="D65" s="183"/>
      <c r="E65" s="183"/>
      <c r="F65" s="183"/>
      <c r="G65" s="183"/>
      <c r="H65" s="183"/>
      <c r="I65" s="183"/>
    </row>
    <row r="66" spans="1:11" s="1" customFormat="1" ht="13.5" thickBot="1" x14ac:dyDescent="0.25">
      <c r="A66" s="25" t="s">
        <v>46</v>
      </c>
      <c r="B66" s="26"/>
      <c r="C66" s="26"/>
      <c r="D66" s="26"/>
      <c r="E66" s="26"/>
      <c r="F66" s="26"/>
      <c r="G66" s="26"/>
      <c r="H66" s="27"/>
      <c r="I66" s="34">
        <f>H23+I64</f>
        <v>3892.4820250000002</v>
      </c>
    </row>
    <row r="67" spans="1:11" s="1" customFormat="1" ht="13.5" thickBot="1" x14ac:dyDescent="0.25">
      <c r="A67" s="183"/>
      <c r="B67" s="183"/>
      <c r="C67" s="183"/>
      <c r="D67" s="183"/>
      <c r="E67" s="183"/>
      <c r="F67" s="183"/>
      <c r="G67" s="183"/>
      <c r="H67" s="183"/>
      <c r="I67" s="183"/>
    </row>
    <row r="68" spans="1:11" s="1" customFormat="1" ht="13.5" thickBot="1" x14ac:dyDescent="0.25">
      <c r="A68" s="184" t="s">
        <v>47</v>
      </c>
      <c r="B68" s="185"/>
      <c r="C68" s="185"/>
      <c r="D68" s="185"/>
      <c r="E68" s="185"/>
      <c r="F68" s="185"/>
      <c r="G68" s="185"/>
      <c r="H68" s="185"/>
      <c r="I68" s="186"/>
    </row>
    <row r="69" spans="1:11" s="1" customFormat="1" ht="13.5" thickBot="1" x14ac:dyDescent="0.25">
      <c r="A69" s="4" t="s">
        <v>48</v>
      </c>
      <c r="B69" s="9"/>
      <c r="C69" s="9"/>
      <c r="D69" s="9"/>
      <c r="E69" s="9"/>
      <c r="F69" s="9"/>
      <c r="G69" s="10"/>
      <c r="H69" s="187" t="s">
        <v>28</v>
      </c>
      <c r="I69" s="188"/>
    </row>
    <row r="70" spans="1:11" s="1" customFormat="1" x14ac:dyDescent="0.2">
      <c r="A70" s="189" t="s">
        <v>77</v>
      </c>
      <c r="B70" s="190"/>
      <c r="C70" s="190"/>
      <c r="D70" s="190"/>
      <c r="E70" s="190"/>
      <c r="F70" s="190"/>
      <c r="G70" s="190"/>
      <c r="H70" s="39"/>
      <c r="I70" s="59">
        <f>(14.28*22)</f>
        <v>314.15999999999997</v>
      </c>
    </row>
    <row r="71" spans="1:11" s="1" customFormat="1" x14ac:dyDescent="0.2">
      <c r="A71" s="153" t="s">
        <v>78</v>
      </c>
      <c r="B71" s="154"/>
      <c r="C71" s="154"/>
      <c r="D71" s="154"/>
      <c r="E71" s="154"/>
      <c r="F71" s="154"/>
      <c r="G71" s="191"/>
      <c r="H71" s="40"/>
      <c r="I71" s="60">
        <f>-I70*0.2</f>
        <v>-62.831999999999994</v>
      </c>
    </row>
    <row r="72" spans="1:11" s="1" customFormat="1" x14ac:dyDescent="0.2">
      <c r="A72" s="153" t="s">
        <v>79</v>
      </c>
      <c r="B72" s="154"/>
      <c r="C72" s="154"/>
      <c r="D72" s="154"/>
      <c r="E72" s="154"/>
      <c r="F72" s="154"/>
      <c r="G72" s="154"/>
      <c r="H72" s="40"/>
      <c r="I72" s="60">
        <f>44*4</f>
        <v>176</v>
      </c>
      <c r="J72" s="1" t="s">
        <v>116</v>
      </c>
    </row>
    <row r="73" spans="1:11" s="1" customFormat="1" x14ac:dyDescent="0.2">
      <c r="A73" s="153" t="s">
        <v>49</v>
      </c>
      <c r="B73" s="154"/>
      <c r="C73" s="154"/>
      <c r="D73" s="154"/>
      <c r="E73" s="154"/>
      <c r="F73" s="154"/>
      <c r="G73" s="154"/>
      <c r="H73" s="40"/>
      <c r="I73" s="60">
        <f>IF((H18*0.06)&lt;I72,-(H18*0.06),-I72)</f>
        <v>-127.96499999999999</v>
      </c>
    </row>
    <row r="74" spans="1:11" s="1" customFormat="1" x14ac:dyDescent="0.2">
      <c r="A74" s="153" t="s">
        <v>80</v>
      </c>
      <c r="B74" s="154"/>
      <c r="C74" s="154"/>
      <c r="D74" s="154"/>
      <c r="E74" s="154"/>
      <c r="F74" s="154"/>
      <c r="G74" s="154"/>
      <c r="H74" s="40"/>
      <c r="I74" s="60">
        <v>146</v>
      </c>
    </row>
    <row r="75" spans="1:11" s="1" customFormat="1" x14ac:dyDescent="0.2">
      <c r="A75" s="153" t="s">
        <v>81</v>
      </c>
      <c r="B75" s="154"/>
      <c r="C75" s="154"/>
      <c r="D75" s="154"/>
      <c r="E75" s="154"/>
      <c r="F75" s="154"/>
      <c r="G75" s="154"/>
      <c r="H75" s="40"/>
      <c r="I75" s="60">
        <v>12.11</v>
      </c>
      <c r="J75" s="37"/>
    </row>
    <row r="76" spans="1:11" s="1" customFormat="1" ht="13.5" thickBot="1" x14ac:dyDescent="0.25">
      <c r="A76" s="192" t="s">
        <v>82</v>
      </c>
      <c r="B76" s="193"/>
      <c r="C76" s="193"/>
      <c r="D76" s="193"/>
      <c r="E76" s="193"/>
      <c r="F76" s="193"/>
      <c r="G76" s="193"/>
      <c r="H76" s="41"/>
      <c r="I76" s="61">
        <v>4.1500000000000004</v>
      </c>
    </row>
    <row r="77" spans="1:11" s="1" customFormat="1" ht="13.5" thickBot="1" x14ac:dyDescent="0.25">
      <c r="A77" s="145" t="s">
        <v>50</v>
      </c>
      <c r="B77" s="146"/>
      <c r="C77" s="146"/>
      <c r="D77" s="146"/>
      <c r="E77" s="146"/>
      <c r="F77" s="146"/>
      <c r="G77" s="146"/>
      <c r="H77" s="42"/>
      <c r="I77" s="62">
        <f>SUM(I70:I76)</f>
        <v>461.62299999999999</v>
      </c>
      <c r="K77" s="63"/>
    </row>
    <row r="78" spans="1:11" s="1" customFormat="1" ht="13.5" thickBot="1" x14ac:dyDescent="0.25">
      <c r="A78" s="194"/>
      <c r="B78" s="183"/>
      <c r="C78" s="183"/>
      <c r="D78" s="183"/>
      <c r="E78" s="183"/>
      <c r="F78" s="183"/>
      <c r="G78" s="183"/>
      <c r="H78" s="183"/>
      <c r="I78" s="195"/>
      <c r="K78" s="63"/>
    </row>
    <row r="79" spans="1:11" s="1" customFormat="1" ht="13.5" thickBot="1" x14ac:dyDescent="0.25">
      <c r="A79" s="4" t="s">
        <v>51</v>
      </c>
      <c r="B79" s="8"/>
      <c r="C79" s="9"/>
      <c r="D79" s="9"/>
      <c r="E79" s="9"/>
      <c r="F79" s="9"/>
      <c r="G79" s="10"/>
      <c r="H79" s="196" t="s">
        <v>28</v>
      </c>
      <c r="I79" s="197"/>
    </row>
    <row r="80" spans="1:11" s="1" customFormat="1" x14ac:dyDescent="0.2">
      <c r="A80" s="151" t="s">
        <v>70</v>
      </c>
      <c r="B80" s="151"/>
      <c r="C80" s="151"/>
      <c r="D80" s="151"/>
      <c r="E80" s="151"/>
      <c r="F80" s="151"/>
      <c r="G80" s="151"/>
      <c r="H80" s="44"/>
      <c r="I80" s="86">
        <v>0</v>
      </c>
    </row>
    <row r="81" spans="1:9" s="1" customFormat="1" x14ac:dyDescent="0.2">
      <c r="A81" s="153" t="s">
        <v>124</v>
      </c>
      <c r="B81" s="153"/>
      <c r="C81" s="153"/>
      <c r="D81" s="153"/>
      <c r="E81" s="153"/>
      <c r="F81" s="153"/>
      <c r="G81" s="153"/>
      <c r="H81" s="40"/>
      <c r="I81" s="64">
        <v>0</v>
      </c>
    </row>
    <row r="82" spans="1:9" s="1" customFormat="1" x14ac:dyDescent="0.2">
      <c r="A82" s="153" t="s">
        <v>52</v>
      </c>
      <c r="B82" s="153"/>
      <c r="C82" s="153"/>
      <c r="D82" s="153"/>
      <c r="E82" s="153"/>
      <c r="F82" s="153"/>
      <c r="G82" s="153"/>
      <c r="H82" s="40"/>
      <c r="I82" s="64">
        <f>[3]Plan1!$E$8</f>
        <v>28.211111111111112</v>
      </c>
    </row>
    <row r="83" spans="1:9" s="1" customFormat="1" ht="13.5" thickBot="1" x14ac:dyDescent="0.25">
      <c r="A83" s="173" t="s">
        <v>53</v>
      </c>
      <c r="B83" s="173"/>
      <c r="C83" s="173"/>
      <c r="D83" s="173"/>
      <c r="E83" s="173"/>
      <c r="F83" s="173"/>
      <c r="G83" s="173"/>
      <c r="H83" s="41"/>
      <c r="I83" s="65">
        <v>0</v>
      </c>
    </row>
    <row r="84" spans="1:9" s="1" customFormat="1" ht="13.5" thickBot="1" x14ac:dyDescent="0.25">
      <c r="A84" s="145" t="s">
        <v>54</v>
      </c>
      <c r="B84" s="146"/>
      <c r="C84" s="146"/>
      <c r="D84" s="146"/>
      <c r="E84" s="146"/>
      <c r="F84" s="146"/>
      <c r="G84" s="146"/>
      <c r="H84" s="45"/>
      <c r="I84" s="66">
        <f>SUM(I80:I83)</f>
        <v>28.211111111111112</v>
      </c>
    </row>
    <row r="85" spans="1:9" s="1" customFormat="1" ht="13.5" thickBot="1" x14ac:dyDescent="0.25">
      <c r="A85" s="194"/>
      <c r="B85" s="183"/>
      <c r="C85" s="183"/>
      <c r="D85" s="183"/>
      <c r="E85" s="183"/>
      <c r="F85" s="183"/>
      <c r="G85" s="183"/>
      <c r="H85" s="183"/>
      <c r="I85" s="195"/>
    </row>
    <row r="86" spans="1:9" s="1" customFormat="1" ht="13.5" thickBot="1" x14ac:dyDescent="0.25">
      <c r="A86" s="198" t="s">
        <v>55</v>
      </c>
      <c r="B86" s="199"/>
      <c r="C86" s="199"/>
      <c r="D86" s="199"/>
      <c r="E86" s="199"/>
      <c r="F86" s="199"/>
      <c r="G86" s="199"/>
      <c r="H86" s="46"/>
      <c r="I86" s="67">
        <f>I77+I84</f>
        <v>489.8341111111111</v>
      </c>
    </row>
    <row r="87" spans="1:9" s="1" customFormat="1" ht="13.5" thickBot="1" x14ac:dyDescent="0.25">
      <c r="A87" s="168"/>
      <c r="B87" s="168"/>
      <c r="C87" s="168"/>
      <c r="D87" s="168"/>
      <c r="E87" s="168"/>
      <c r="F87" s="168"/>
      <c r="G87" s="168"/>
      <c r="H87" s="168"/>
      <c r="I87" s="168"/>
    </row>
    <row r="88" spans="1:9" s="1" customFormat="1" ht="13.5" thickBot="1" x14ac:dyDescent="0.25">
      <c r="A88" s="198" t="s">
        <v>56</v>
      </c>
      <c r="B88" s="199"/>
      <c r="C88" s="199"/>
      <c r="D88" s="199"/>
      <c r="E88" s="199"/>
      <c r="F88" s="199"/>
      <c r="G88" s="199"/>
      <c r="H88" s="47"/>
      <c r="I88" s="68">
        <f>H23+I64+I86</f>
        <v>4382.3161361111115</v>
      </c>
    </row>
    <row r="89" spans="1:9" s="1" customFormat="1" ht="13.5" thickBot="1" x14ac:dyDescent="0.25">
      <c r="A89" s="168"/>
      <c r="B89" s="168"/>
      <c r="C89" s="168"/>
      <c r="D89" s="168"/>
      <c r="E89" s="168"/>
      <c r="F89" s="168"/>
      <c r="G89" s="168"/>
      <c r="H89" s="168"/>
      <c r="I89" s="168"/>
    </row>
    <row r="90" spans="1:9" s="1" customFormat="1" ht="13.5" thickBot="1" x14ac:dyDescent="0.25">
      <c r="A90" s="48" t="s">
        <v>57</v>
      </c>
      <c r="B90" s="49"/>
      <c r="C90" s="49"/>
      <c r="D90" s="49"/>
      <c r="E90" s="49"/>
      <c r="F90" s="49"/>
      <c r="G90" s="49"/>
      <c r="H90" s="49"/>
      <c r="I90" s="54"/>
    </row>
    <row r="91" spans="1:9" s="1" customFormat="1" ht="13.5" thickBot="1" x14ac:dyDescent="0.25">
      <c r="A91" s="4" t="s">
        <v>58</v>
      </c>
      <c r="B91" s="6"/>
      <c r="C91" s="6"/>
      <c r="D91" s="6"/>
      <c r="E91" s="6"/>
      <c r="F91" s="6"/>
      <c r="G91" s="54"/>
      <c r="H91" s="50" t="s">
        <v>27</v>
      </c>
      <c r="I91" s="69" t="s">
        <v>28</v>
      </c>
    </row>
    <row r="92" spans="1:9" s="1" customFormat="1" x14ac:dyDescent="0.2">
      <c r="A92" s="151" t="s">
        <v>59</v>
      </c>
      <c r="B92" s="151"/>
      <c r="C92" s="151"/>
      <c r="D92" s="151"/>
      <c r="E92" s="151"/>
      <c r="F92" s="151"/>
      <c r="G92" s="151"/>
      <c r="H92" s="51">
        <v>0.05</v>
      </c>
      <c r="I92" s="70">
        <f>I88*H92</f>
        <v>219.11580680555559</v>
      </c>
    </row>
    <row r="93" spans="1:9" s="1" customFormat="1" ht="13.5" thickBot="1" x14ac:dyDescent="0.25">
      <c r="A93" s="173" t="s">
        <v>60</v>
      </c>
      <c r="B93" s="173"/>
      <c r="C93" s="173"/>
      <c r="D93" s="173"/>
      <c r="E93" s="173"/>
      <c r="F93" s="173"/>
      <c r="G93" s="173"/>
      <c r="H93" s="52">
        <v>0.1</v>
      </c>
      <c r="I93" s="71">
        <f>I88*H93</f>
        <v>438.23161361111119</v>
      </c>
    </row>
    <row r="94" spans="1:9" s="1" customFormat="1" ht="13.5" thickBot="1" x14ac:dyDescent="0.25">
      <c r="A94" s="198" t="s">
        <v>61</v>
      </c>
      <c r="B94" s="199"/>
      <c r="C94" s="199"/>
      <c r="D94" s="199"/>
      <c r="E94" s="199"/>
      <c r="F94" s="199"/>
      <c r="G94" s="200"/>
      <c r="H94" s="53">
        <f>SUM(H92:H93)</f>
        <v>0.15000000000000002</v>
      </c>
      <c r="I94" s="72">
        <f>SUM(I92:I93)</f>
        <v>657.34742041666675</v>
      </c>
    </row>
    <row r="95" spans="1:9" s="1" customFormat="1" ht="13.5" thickBot="1" x14ac:dyDescent="0.25">
      <c r="A95" s="164"/>
      <c r="B95" s="179"/>
      <c r="C95" s="179"/>
      <c r="D95" s="179"/>
      <c r="E95" s="179"/>
      <c r="F95" s="179"/>
      <c r="G95" s="179"/>
      <c r="H95" s="179"/>
      <c r="I95" s="179"/>
    </row>
    <row r="96" spans="1:9" s="1" customFormat="1" ht="13.5" thickBot="1" x14ac:dyDescent="0.25">
      <c r="A96" s="48" t="s">
        <v>62</v>
      </c>
      <c r="B96" s="49"/>
      <c r="C96" s="49"/>
      <c r="D96" s="49"/>
      <c r="E96" s="49"/>
      <c r="F96" s="49"/>
      <c r="G96" s="49"/>
      <c r="H96" s="49"/>
      <c r="I96" s="54"/>
    </row>
    <row r="97" spans="1:9" s="1" customFormat="1" ht="13.5" thickBot="1" x14ac:dyDescent="0.25">
      <c r="A97" s="4" t="s">
        <v>63</v>
      </c>
      <c r="B97" s="6"/>
      <c r="C97" s="6"/>
      <c r="D97" s="6"/>
      <c r="E97" s="6"/>
      <c r="F97" s="6"/>
      <c r="G97" s="54"/>
      <c r="H97" s="50" t="s">
        <v>27</v>
      </c>
      <c r="I97" s="69" t="s">
        <v>28</v>
      </c>
    </row>
    <row r="98" spans="1:9" s="1" customFormat="1" x14ac:dyDescent="0.2">
      <c r="A98" s="151" t="s">
        <v>64</v>
      </c>
      <c r="B98" s="151"/>
      <c r="C98" s="151"/>
      <c r="D98" s="151"/>
      <c r="E98" s="151"/>
      <c r="F98" s="151"/>
      <c r="G98" s="151"/>
      <c r="H98" s="2">
        <v>0.05</v>
      </c>
      <c r="I98" s="70">
        <f>(I88+I94)*H98</f>
        <v>251.98317782638892</v>
      </c>
    </row>
    <row r="99" spans="1:9" s="1" customFormat="1" x14ac:dyDescent="0.2">
      <c r="A99" s="153" t="s">
        <v>65</v>
      </c>
      <c r="B99" s="153"/>
      <c r="C99" s="153"/>
      <c r="D99" s="153"/>
      <c r="E99" s="153"/>
      <c r="F99" s="153"/>
      <c r="G99" s="153"/>
      <c r="H99" s="55">
        <v>6.4999999999999997E-3</v>
      </c>
      <c r="I99" s="3">
        <f>(I88+I94)*H99</f>
        <v>32.757813117430558</v>
      </c>
    </row>
    <row r="100" spans="1:9" s="1" customFormat="1" x14ac:dyDescent="0.2">
      <c r="A100" s="153" t="s">
        <v>66</v>
      </c>
      <c r="B100" s="153"/>
      <c r="C100" s="153"/>
      <c r="D100" s="153"/>
      <c r="E100" s="153"/>
      <c r="F100" s="153"/>
      <c r="G100" s="153"/>
      <c r="H100" s="55">
        <v>0.03</v>
      </c>
      <c r="I100" s="3">
        <f>(I88+I94)*H100</f>
        <v>151.18990669583334</v>
      </c>
    </row>
    <row r="101" spans="1:9" s="1" customFormat="1" ht="13.5" thickBot="1" x14ac:dyDescent="0.25">
      <c r="A101" s="173" t="s">
        <v>23</v>
      </c>
      <c r="B101" s="173"/>
      <c r="C101" s="173"/>
      <c r="D101" s="173"/>
      <c r="E101" s="173"/>
      <c r="F101" s="173"/>
      <c r="G101" s="173"/>
      <c r="H101" s="56">
        <v>0</v>
      </c>
      <c r="I101" s="71">
        <f>(I88+I94)*H101</f>
        <v>0</v>
      </c>
    </row>
    <row r="102" spans="1:9" s="1" customFormat="1" ht="13.5" thickBot="1" x14ac:dyDescent="0.25">
      <c r="A102" s="198" t="s">
        <v>67</v>
      </c>
      <c r="B102" s="199"/>
      <c r="C102" s="199"/>
      <c r="D102" s="199"/>
      <c r="E102" s="199"/>
      <c r="F102" s="199"/>
      <c r="G102" s="200"/>
      <c r="H102" s="43">
        <f>SUM(H98:H101)</f>
        <v>8.6499999999999994E-2</v>
      </c>
      <c r="I102" s="72">
        <f>SUM(I98:I101)</f>
        <v>435.93089763965281</v>
      </c>
    </row>
    <row r="103" spans="1:9" s="1" customFormat="1" ht="13.5" thickBot="1" x14ac:dyDescent="0.25">
      <c r="A103" s="202"/>
      <c r="B103" s="202"/>
      <c r="C103" s="202"/>
      <c r="D103" s="202"/>
      <c r="E103" s="202"/>
      <c r="F103" s="202"/>
      <c r="G103" s="202"/>
      <c r="H103" s="202"/>
      <c r="I103" s="202"/>
    </row>
    <row r="104" spans="1:9" s="1" customFormat="1" ht="13.5" thickBot="1" x14ac:dyDescent="0.25">
      <c r="A104" s="181" t="s">
        <v>134</v>
      </c>
      <c r="B104" s="182"/>
      <c r="C104" s="182"/>
      <c r="D104" s="182"/>
      <c r="E104" s="182"/>
      <c r="F104" s="182"/>
      <c r="G104" s="201"/>
      <c r="H104" s="57" t="s">
        <v>68</v>
      </c>
      <c r="I104" s="57" t="s">
        <v>69</v>
      </c>
    </row>
    <row r="105" spans="1:9" s="1" customFormat="1" ht="13.5" thickBot="1" x14ac:dyDescent="0.25">
      <c r="A105" s="160" t="s">
        <v>119</v>
      </c>
      <c r="B105" s="161"/>
      <c r="C105" s="161"/>
      <c r="D105" s="161"/>
      <c r="E105" s="161"/>
      <c r="F105" s="161"/>
      <c r="G105" s="162"/>
      <c r="H105" s="58">
        <f>I88+I94+I102</f>
        <v>5475.5944541674307</v>
      </c>
      <c r="I105" s="73">
        <f>H105*12</f>
        <v>65707.133450009162</v>
      </c>
    </row>
    <row r="106" spans="1:9" ht="13.5" thickBot="1" x14ac:dyDescent="0.25">
      <c r="A106" s="160" t="s">
        <v>120</v>
      </c>
      <c r="B106" s="161"/>
      <c r="C106" s="161"/>
      <c r="D106" s="161"/>
      <c r="E106" s="161"/>
      <c r="F106" s="161"/>
      <c r="G106" s="162"/>
      <c r="H106" s="58">
        <f>H105*H14</f>
        <v>43804.755633339446</v>
      </c>
      <c r="I106" s="73">
        <f>H106*12</f>
        <v>525657.06760007329</v>
      </c>
    </row>
  </sheetData>
  <mergeCells count="112">
    <mergeCell ref="A93:G93"/>
    <mergeCell ref="A94:G94"/>
    <mergeCell ref="A95:I95"/>
    <mergeCell ref="A106:G106"/>
    <mergeCell ref="A104:G104"/>
    <mergeCell ref="A105:G105"/>
    <mergeCell ref="A98:G98"/>
    <mergeCell ref="A99:G99"/>
    <mergeCell ref="A100:G100"/>
    <mergeCell ref="A101:G101"/>
    <mergeCell ref="A102:G102"/>
    <mergeCell ref="A103:I103"/>
    <mergeCell ref="A82:G82"/>
    <mergeCell ref="A83:G83"/>
    <mergeCell ref="A84:G84"/>
    <mergeCell ref="A85:I85"/>
    <mergeCell ref="A86:G86"/>
    <mergeCell ref="A87:I87"/>
    <mergeCell ref="A88:G88"/>
    <mergeCell ref="A89:I89"/>
    <mergeCell ref="A92:G92"/>
    <mergeCell ref="A73:G73"/>
    <mergeCell ref="A74:G74"/>
    <mergeCell ref="A75:G75"/>
    <mergeCell ref="A76:G76"/>
    <mergeCell ref="A77:G77"/>
    <mergeCell ref="A78:I78"/>
    <mergeCell ref="H79:I79"/>
    <mergeCell ref="A80:G80"/>
    <mergeCell ref="A81:G81"/>
    <mergeCell ref="A63:G63"/>
    <mergeCell ref="A64:G64"/>
    <mergeCell ref="A65:I65"/>
    <mergeCell ref="A67:I67"/>
    <mergeCell ref="A68:I68"/>
    <mergeCell ref="H69:I69"/>
    <mergeCell ref="A70:G70"/>
    <mergeCell ref="A71:G71"/>
    <mergeCell ref="A72:G72"/>
    <mergeCell ref="A54:G54"/>
    <mergeCell ref="A55:G55"/>
    <mergeCell ref="A56:G56"/>
    <mergeCell ref="A57:I57"/>
    <mergeCell ref="A58:G58"/>
    <mergeCell ref="A59:G59"/>
    <mergeCell ref="A60:G60"/>
    <mergeCell ref="A61:G61"/>
    <mergeCell ref="A62:I62"/>
    <mergeCell ref="A45:G45"/>
    <mergeCell ref="A46:G46"/>
    <mergeCell ref="A47:G47"/>
    <mergeCell ref="A48:I48"/>
    <mergeCell ref="A49:G49"/>
    <mergeCell ref="A50:G50"/>
    <mergeCell ref="A51:G51"/>
    <mergeCell ref="A52:G52"/>
    <mergeCell ref="A53:G53"/>
    <mergeCell ref="A36:I36"/>
    <mergeCell ref="A37:G37"/>
    <mergeCell ref="A38:G38"/>
    <mergeCell ref="A39:G39"/>
    <mergeCell ref="A40:G40"/>
    <mergeCell ref="A41:G41"/>
    <mergeCell ref="A42:G42"/>
    <mergeCell ref="A43:G43"/>
    <mergeCell ref="A44:G44"/>
    <mergeCell ref="A27:G27"/>
    <mergeCell ref="A28:G28"/>
    <mergeCell ref="A29:G29"/>
    <mergeCell ref="A30:G30"/>
    <mergeCell ref="A31:G31"/>
    <mergeCell ref="A32:G32"/>
    <mergeCell ref="A33:G33"/>
    <mergeCell ref="A34:G34"/>
    <mergeCell ref="A35:G35"/>
    <mergeCell ref="A20:I20"/>
    <mergeCell ref="A21:G21"/>
    <mergeCell ref="H21:I21"/>
    <mergeCell ref="A22:G22"/>
    <mergeCell ref="H22:I22"/>
    <mergeCell ref="A23:G23"/>
    <mergeCell ref="H23:I23"/>
    <mergeCell ref="A24:I24"/>
    <mergeCell ref="A26:G26"/>
    <mergeCell ref="A14:G14"/>
    <mergeCell ref="H14:I14"/>
    <mergeCell ref="A15:G15"/>
    <mergeCell ref="H15:I15"/>
    <mergeCell ref="A16:I16"/>
    <mergeCell ref="A17:I17"/>
    <mergeCell ref="A18:G18"/>
    <mergeCell ref="H18:I18"/>
    <mergeCell ref="A19:I19"/>
    <mergeCell ref="A9:G9"/>
    <mergeCell ref="H9:I9"/>
    <mergeCell ref="A10:G10"/>
    <mergeCell ref="H10:I10"/>
    <mergeCell ref="A11:G11"/>
    <mergeCell ref="H11:I11"/>
    <mergeCell ref="A12:G12"/>
    <mergeCell ref="H12:I12"/>
    <mergeCell ref="A13:G13"/>
    <mergeCell ref="H13:I13"/>
    <mergeCell ref="A1:I1"/>
    <mergeCell ref="A2:I2"/>
    <mergeCell ref="A3:I3"/>
    <mergeCell ref="A4:I4"/>
    <mergeCell ref="A5:I5"/>
    <mergeCell ref="A6:I6"/>
    <mergeCell ref="A7:I7"/>
    <mergeCell ref="A8:G8"/>
    <mergeCell ref="H8:I8"/>
  </mergeCells>
  <printOptions horizontalCentered="1"/>
  <pageMargins left="0.19685039370078741" right="0.19685039370078741" top="0.35433070866141736" bottom="0.35433070866141736" header="0.31496062992125984" footer="0.19685039370078741"/>
  <pageSetup paperSize="9" scale="64" fitToHeight="2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shapeId="46081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3</xdr:col>
                <xdr:colOff>123825</xdr:colOff>
                <xdr:row>3</xdr:row>
                <xdr:rowOff>76200</xdr:rowOff>
              </to>
            </anchor>
          </objectPr>
        </oleObject>
      </mc:Choice>
      <mc:Fallback>
        <oleObject shapeId="4608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34"/>
  <sheetViews>
    <sheetView workbookViewId="0">
      <selection activeCell="A35" sqref="A35"/>
    </sheetView>
  </sheetViews>
  <sheetFormatPr defaultRowHeight="12.75" x14ac:dyDescent="0.2"/>
  <cols>
    <col min="3" max="4" width="11.42578125" customWidth="1"/>
    <col min="5" max="5" width="13.140625" customWidth="1"/>
    <col min="9" max="9" width="9.5703125" bestFit="1" customWidth="1"/>
  </cols>
  <sheetData>
    <row r="1" spans="1:14" ht="12.75" customHeight="1" x14ac:dyDescent="0.2">
      <c r="A1" s="205" t="s">
        <v>71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</row>
    <row r="2" spans="1:14" ht="15" x14ac:dyDescent="0.2">
      <c r="A2" s="205" t="s">
        <v>72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</row>
    <row r="3" spans="1:14" ht="15" x14ac:dyDescent="0.2">
      <c r="A3" s="205" t="s">
        <v>0</v>
      </c>
      <c r="B3" s="205"/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</row>
    <row r="4" spans="1:14" ht="15" x14ac:dyDescent="0.2">
      <c r="A4" s="207" t="s">
        <v>113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9"/>
    </row>
    <row r="5" spans="1:14" ht="15" x14ac:dyDescent="0.2">
      <c r="A5" s="205" t="s">
        <v>73</v>
      </c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</row>
    <row r="6" spans="1:14" ht="15" x14ac:dyDescent="0.2">
      <c r="A6" s="206" t="s">
        <v>74</v>
      </c>
      <c r="B6" s="206"/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</row>
    <row r="7" spans="1:14" ht="23.25" customHeight="1" x14ac:dyDescent="0.2">
      <c r="A7" s="119" t="str">
        <f>Resumo!A7</f>
        <v xml:space="preserve"> Serviços de Condução Veicular para SEDE 2ª Superintendência Regional da Codevasf e suas Unidades Descentralizadas.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</row>
    <row r="8" spans="1:14" ht="12.75" customHeight="1" x14ac:dyDescent="0.2">
      <c r="A8" s="121" t="str">
        <f>Resumo!A8</f>
        <v>Os salarios estão baseados na Convenção Coletiva de Trabalho 2023/2023 do SINDICATO DOS CONDUTORES EM TRANSPORTES RODOVIARIOS DE CARGAS PROPRIAS DO ESTADO DA BAHIA - BA (SINTRACAP). Conforme Anexo I (Pisos Normativos) da CCT 2023/2023.</v>
      </c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</row>
    <row r="9" spans="1:14" x14ac:dyDescent="0.2">
      <c r="A9" s="121"/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</row>
    <row r="10" spans="1:14" ht="18.75" customHeight="1" x14ac:dyDescent="0.2">
      <c r="A10" s="91"/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</row>
    <row r="11" spans="1:14" ht="12.75" customHeight="1" x14ac:dyDescent="0.2">
      <c r="A11" s="120" t="s">
        <v>1</v>
      </c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</row>
    <row r="12" spans="1:14" ht="12.75" customHeight="1" x14ac:dyDescent="0.2"/>
    <row r="13" spans="1:14" ht="12.75" customHeight="1" x14ac:dyDescent="0.2">
      <c r="A13" s="120" t="s">
        <v>103</v>
      </c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</row>
    <row r="14" spans="1:14" ht="25.5" x14ac:dyDescent="0.2">
      <c r="A14" s="74" t="s">
        <v>2</v>
      </c>
      <c r="B14" s="89" t="s">
        <v>3</v>
      </c>
      <c r="C14" s="112" t="s">
        <v>4</v>
      </c>
      <c r="D14" s="112"/>
      <c r="E14" s="112"/>
      <c r="F14" s="88" t="s">
        <v>6</v>
      </c>
      <c r="G14" s="112" t="s">
        <v>7</v>
      </c>
      <c r="H14" s="112"/>
      <c r="I14" s="88" t="s">
        <v>75</v>
      </c>
      <c r="J14" s="112" t="s">
        <v>8</v>
      </c>
      <c r="K14" s="112"/>
      <c r="L14" s="88" t="s">
        <v>9</v>
      </c>
      <c r="M14" s="112" t="s">
        <v>10</v>
      </c>
      <c r="N14" s="112"/>
    </row>
    <row r="15" spans="1:14" ht="12.75" customHeight="1" x14ac:dyDescent="0.2">
      <c r="A15" s="75">
        <v>1</v>
      </c>
      <c r="B15" s="75"/>
      <c r="C15" s="210" t="str">
        <f>Resumo!C15</f>
        <v>Motorista de Veículo Pesado (Cargo 24)</v>
      </c>
      <c r="D15" s="210"/>
      <c r="E15" s="210"/>
      <c r="F15" s="87">
        <f>Resumo!E15</f>
        <v>8</v>
      </c>
      <c r="G15" s="211">
        <f>Motorista!H105</f>
        <v>5475.5944541674307</v>
      </c>
      <c r="H15" s="212"/>
      <c r="I15" s="93"/>
      <c r="J15" s="212">
        <f>F15*G15</f>
        <v>43804.755633339446</v>
      </c>
      <c r="K15" s="212"/>
      <c r="L15" s="87">
        <v>12</v>
      </c>
      <c r="M15" s="203">
        <f>J15*L15</f>
        <v>525657.06760007329</v>
      </c>
      <c r="N15" s="203"/>
    </row>
    <row r="16" spans="1:14" x14ac:dyDescent="0.2">
      <c r="A16" s="101" t="s">
        <v>112</v>
      </c>
      <c r="B16" s="102"/>
      <c r="C16" s="102"/>
      <c r="D16" s="102"/>
      <c r="E16" s="103"/>
      <c r="F16" s="78">
        <f>SUM(F15:F15)</f>
        <v>8</v>
      </c>
      <c r="G16" s="109"/>
      <c r="H16" s="109"/>
      <c r="I16" s="78"/>
      <c r="J16" s="204">
        <f>SUM(J15:K15)</f>
        <v>43804.755633339446</v>
      </c>
      <c r="K16" s="204"/>
      <c r="L16" s="81"/>
      <c r="M16" s="204">
        <f>SUM(M15:N15)</f>
        <v>525657.06760007329</v>
      </c>
      <c r="N16" s="204"/>
    </row>
    <row r="18" spans="1:14" x14ac:dyDescent="0.2">
      <c r="A18" s="120" t="s">
        <v>104</v>
      </c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</row>
    <row r="19" spans="1:14" ht="25.5" customHeight="1" x14ac:dyDescent="0.2">
      <c r="A19" s="112" t="s">
        <v>105</v>
      </c>
      <c r="B19" s="112"/>
      <c r="C19" s="112"/>
      <c r="D19" s="112"/>
      <c r="E19" s="112"/>
      <c r="F19" s="112"/>
      <c r="G19" s="112"/>
      <c r="H19" s="112"/>
      <c r="I19" s="112"/>
      <c r="J19" s="215" t="s">
        <v>106</v>
      </c>
      <c r="K19" s="215"/>
      <c r="L19" s="88" t="s">
        <v>9</v>
      </c>
      <c r="M19" s="112" t="s">
        <v>10</v>
      </c>
      <c r="N19" s="112"/>
    </row>
    <row r="20" spans="1:14" ht="12.75" customHeight="1" x14ac:dyDescent="0.2">
      <c r="A20" s="213" t="str">
        <f>Resumo!A20</f>
        <v>Horas extras a 50% - Motorista</v>
      </c>
      <c r="B20" s="213"/>
      <c r="C20" s="213"/>
      <c r="D20" s="213"/>
      <c r="E20" s="213"/>
      <c r="F20" s="213"/>
      <c r="G20" s="213"/>
      <c r="H20" s="213"/>
      <c r="I20" s="213"/>
      <c r="J20" s="212">
        <f>Resumo!H20</f>
        <v>2592.3832131528407</v>
      </c>
      <c r="K20" s="212"/>
      <c r="L20" s="87">
        <v>12</v>
      </c>
      <c r="M20" s="203">
        <f>J20*L20</f>
        <v>31108.598557834088</v>
      </c>
      <c r="N20" s="203"/>
    </row>
    <row r="21" spans="1:14" ht="12.75" customHeight="1" x14ac:dyDescent="0.2">
      <c r="A21" s="213" t="str">
        <f>Resumo!A21</f>
        <v>Alimentação - Capital</v>
      </c>
      <c r="B21" s="213"/>
      <c r="C21" s="213"/>
      <c r="D21" s="213"/>
      <c r="E21" s="213"/>
      <c r="F21" s="213"/>
      <c r="G21" s="213"/>
      <c r="H21" s="213"/>
      <c r="I21" s="213"/>
      <c r="J21" s="212">
        <f>Resumo!H21</f>
        <v>870</v>
      </c>
      <c r="K21" s="212"/>
      <c r="L21" s="87">
        <v>12</v>
      </c>
      <c r="M21" s="203">
        <f>J21*L21</f>
        <v>10440</v>
      </c>
      <c r="N21" s="203"/>
    </row>
    <row r="22" spans="1:14" ht="12.75" customHeight="1" x14ac:dyDescent="0.2">
      <c r="A22" s="213" t="str">
        <f>Resumo!A22</f>
        <v>Pernoite - Capital</v>
      </c>
      <c r="B22" s="213"/>
      <c r="C22" s="213"/>
      <c r="D22" s="213"/>
      <c r="E22" s="213"/>
      <c r="F22" s="213"/>
      <c r="G22" s="213"/>
      <c r="H22" s="213"/>
      <c r="I22" s="213"/>
      <c r="J22" s="212">
        <f>Resumo!H22</f>
        <v>2387.6</v>
      </c>
      <c r="K22" s="212"/>
      <c r="L22" s="87">
        <v>12</v>
      </c>
      <c r="M22" s="203">
        <f>J22*L22</f>
        <v>28651.199999999997</v>
      </c>
      <c r="N22" s="203"/>
    </row>
    <row r="23" spans="1:14" ht="12.75" customHeight="1" x14ac:dyDescent="0.2">
      <c r="A23" s="213" t="str">
        <f>Resumo!A23</f>
        <v>Alimentação - Demais Localidades</v>
      </c>
      <c r="B23" s="213"/>
      <c r="C23" s="213"/>
      <c r="D23" s="213"/>
      <c r="E23" s="213"/>
      <c r="F23" s="213"/>
      <c r="G23" s="213"/>
      <c r="H23" s="213"/>
      <c r="I23" s="213"/>
      <c r="J23" s="212">
        <f>Resumo!H23</f>
        <v>15312</v>
      </c>
      <c r="K23" s="212"/>
      <c r="L23" s="87">
        <v>12</v>
      </c>
      <c r="M23" s="203">
        <f>J23*L23</f>
        <v>183744</v>
      </c>
      <c r="N23" s="203"/>
    </row>
    <row r="24" spans="1:14" ht="12.75" customHeight="1" x14ac:dyDescent="0.2">
      <c r="A24" s="213" t="str">
        <f>Resumo!A24</f>
        <v>Pernoite - Demais Localidades</v>
      </c>
      <c r="B24" s="213"/>
      <c r="C24" s="213"/>
      <c r="D24" s="213"/>
      <c r="E24" s="213"/>
      <c r="F24" s="213"/>
      <c r="G24" s="213"/>
      <c r="H24" s="213"/>
      <c r="I24" s="213"/>
      <c r="J24" s="212">
        <f>Resumo!H24</f>
        <v>31406.399999999998</v>
      </c>
      <c r="K24" s="212"/>
      <c r="L24" s="87">
        <v>12</v>
      </c>
      <c r="M24" s="203">
        <f>J24*L24</f>
        <v>376876.79999999999</v>
      </c>
      <c r="N24" s="203"/>
    </row>
    <row r="25" spans="1:14" ht="12.75" customHeight="1" x14ac:dyDescent="0.2">
      <c r="A25" s="101" t="s">
        <v>136</v>
      </c>
      <c r="B25" s="102"/>
      <c r="C25" s="102"/>
      <c r="D25" s="102"/>
      <c r="E25" s="102"/>
      <c r="F25" s="102"/>
      <c r="G25" s="102"/>
      <c r="H25" s="102"/>
      <c r="I25" s="103"/>
      <c r="J25" s="204">
        <f>SUM(J20:K24)</f>
        <v>52568.383213152832</v>
      </c>
      <c r="K25" s="204"/>
      <c r="L25" s="81"/>
      <c r="M25" s="204">
        <f>SUM(M20:N24)</f>
        <v>630820.59855783405</v>
      </c>
      <c r="N25" s="204"/>
    </row>
    <row r="27" spans="1:14" ht="25.5" customHeight="1" x14ac:dyDescent="0.2">
      <c r="A27" s="215" t="s">
        <v>110</v>
      </c>
      <c r="B27" s="215"/>
      <c r="C27" s="215"/>
      <c r="D27" s="215"/>
      <c r="E27" s="215"/>
      <c r="F27" s="215"/>
      <c r="G27" s="215"/>
      <c r="H27" s="215"/>
      <c r="I27" s="215"/>
      <c r="J27" s="215" t="s">
        <v>106</v>
      </c>
      <c r="K27" s="215"/>
      <c r="L27" s="88" t="s">
        <v>9</v>
      </c>
      <c r="M27" s="112" t="s">
        <v>10</v>
      </c>
      <c r="N27" s="112"/>
    </row>
    <row r="28" spans="1:14" ht="15" customHeight="1" x14ac:dyDescent="0.2">
      <c r="A28" s="216" t="s">
        <v>107</v>
      </c>
      <c r="B28" s="216"/>
      <c r="C28" s="216"/>
      <c r="D28" s="216"/>
      <c r="E28" s="216"/>
      <c r="F28" s="216"/>
      <c r="G28" s="216"/>
      <c r="H28" s="216"/>
      <c r="I28" s="216"/>
      <c r="J28" s="219">
        <f>J16</f>
        <v>43804.755633339446</v>
      </c>
      <c r="K28" s="216"/>
      <c r="L28" s="90">
        <v>12</v>
      </c>
      <c r="M28" s="217">
        <f>J28*L28</f>
        <v>525657.06760007329</v>
      </c>
      <c r="N28" s="105"/>
    </row>
    <row r="29" spans="1:14" ht="15" customHeight="1" x14ac:dyDescent="0.2">
      <c r="A29" s="216" t="s">
        <v>108</v>
      </c>
      <c r="B29" s="216"/>
      <c r="C29" s="216"/>
      <c r="D29" s="216"/>
      <c r="E29" s="216"/>
      <c r="F29" s="216"/>
      <c r="G29" s="216"/>
      <c r="H29" s="216"/>
      <c r="I29" s="216"/>
      <c r="J29" s="219">
        <f>J25</f>
        <v>52568.383213152832</v>
      </c>
      <c r="K29" s="216"/>
      <c r="L29" s="90">
        <v>12</v>
      </c>
      <c r="M29" s="217">
        <f>J29*L29</f>
        <v>630820.59855783405</v>
      </c>
      <c r="N29" s="105"/>
    </row>
    <row r="30" spans="1:14" ht="15" customHeight="1" x14ac:dyDescent="0.2">
      <c r="A30" s="218" t="s">
        <v>109</v>
      </c>
      <c r="B30" s="218"/>
      <c r="C30" s="218"/>
      <c r="D30" s="218"/>
      <c r="E30" s="218"/>
      <c r="F30" s="218"/>
      <c r="G30" s="218"/>
      <c r="H30" s="218"/>
      <c r="I30" s="218"/>
      <c r="J30" s="220">
        <f>SUM(J28:K29)</f>
        <v>96373.138846492278</v>
      </c>
      <c r="K30" s="218"/>
      <c r="L30" s="92">
        <v>12</v>
      </c>
      <c r="M30" s="214">
        <f>J30*L30</f>
        <v>1156477.6661579073</v>
      </c>
      <c r="N30" s="118"/>
    </row>
    <row r="32" spans="1:14" x14ac:dyDescent="0.2">
      <c r="A32" s="109" t="str">
        <f>Resumo!A32</f>
        <v>Bom Jesus da Lapa/BA, 14 de agosto de 2023.</v>
      </c>
      <c r="B32" s="109"/>
      <c r="C32" s="109"/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</row>
    <row r="34" spans="1:14" ht="39.75" customHeight="1" x14ac:dyDescent="0.2">
      <c r="A34" s="104" t="str">
        <f>Resumo!A34</f>
        <v>1 - Para a elaboração das Planilhas de Custo e Formação de Preço foram adotados os salários base de acordo com a Convenção Coletiva de Trabalho 2023/2023 do Sindicato dos Condutores em Transportes Rodoviários de Cargas Próprias do Estado da Bahia (SINTRACAP-BA) e anexos, tabela de diárias da CODEVASF e média das cotações dos uniformes realizadas em agosto de 2023.</v>
      </c>
      <c r="B34" s="104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</row>
  </sheetData>
  <mergeCells count="58">
    <mergeCell ref="M21:N21"/>
    <mergeCell ref="M22:N22"/>
    <mergeCell ref="M23:N23"/>
    <mergeCell ref="M20:N20"/>
    <mergeCell ref="C14:E14"/>
    <mergeCell ref="G14:H14"/>
    <mergeCell ref="J14:K14"/>
    <mergeCell ref="M14:N14"/>
    <mergeCell ref="A20:I20"/>
    <mergeCell ref="J20:K20"/>
    <mergeCell ref="A13:N13"/>
    <mergeCell ref="A18:N18"/>
    <mergeCell ref="J19:K19"/>
    <mergeCell ref="M19:N19"/>
    <mergeCell ref="A19:I19"/>
    <mergeCell ref="A16:E16"/>
    <mergeCell ref="J16:K16"/>
    <mergeCell ref="M16:N16"/>
    <mergeCell ref="J15:K15"/>
    <mergeCell ref="M15:N15"/>
    <mergeCell ref="G16:H16"/>
    <mergeCell ref="M30:N30"/>
    <mergeCell ref="J27:K27"/>
    <mergeCell ref="A28:I28"/>
    <mergeCell ref="A29:I29"/>
    <mergeCell ref="M29:N29"/>
    <mergeCell ref="A30:I30"/>
    <mergeCell ref="A27:I27"/>
    <mergeCell ref="J28:K28"/>
    <mergeCell ref="J29:K29"/>
    <mergeCell ref="J30:K30"/>
    <mergeCell ref="M28:N28"/>
    <mergeCell ref="M27:N27"/>
    <mergeCell ref="J25:K25"/>
    <mergeCell ref="A21:I21"/>
    <mergeCell ref="A22:I22"/>
    <mergeCell ref="A23:I23"/>
    <mergeCell ref="A24:I24"/>
    <mergeCell ref="J24:K24"/>
    <mergeCell ref="J21:K21"/>
    <mergeCell ref="J22:K22"/>
    <mergeCell ref="J23:K23"/>
    <mergeCell ref="M24:N24"/>
    <mergeCell ref="M25:N25"/>
    <mergeCell ref="A25:I25"/>
    <mergeCell ref="A34:N34"/>
    <mergeCell ref="A1:N1"/>
    <mergeCell ref="A2:N2"/>
    <mergeCell ref="A3:N3"/>
    <mergeCell ref="A5:N5"/>
    <mergeCell ref="A6:N6"/>
    <mergeCell ref="A7:N7"/>
    <mergeCell ref="A4:N4"/>
    <mergeCell ref="A8:N9"/>
    <mergeCell ref="A11:N11"/>
    <mergeCell ref="A32:N32"/>
    <mergeCell ref="C15:E15"/>
    <mergeCell ref="G15:H15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98" orientation="landscape" r:id="rId1"/>
  <drawing r:id="rId2"/>
  <legacyDrawing r:id="rId3"/>
  <oleObjects>
    <mc:AlternateContent xmlns:mc="http://schemas.openxmlformats.org/markup-compatibility/2006">
      <mc:Choice Requires="x14">
        <oleObject shapeId="41985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2</xdr:col>
                <xdr:colOff>628650</xdr:colOff>
                <xdr:row>4</xdr:row>
                <xdr:rowOff>9525</xdr:rowOff>
              </to>
            </anchor>
          </objectPr>
        </oleObject>
      </mc:Choice>
      <mc:Fallback>
        <oleObject shapeId="4198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Resumo</vt:lpstr>
      <vt:lpstr>Motorista</vt:lpstr>
      <vt:lpstr>Resumo para o TR</vt:lpstr>
      <vt:lpstr>Motorista!Area_de_impressao</vt:lpstr>
      <vt:lpstr>Motorista!Print_Area</vt:lpstr>
      <vt:lpstr>Resumo!Print_Area</vt:lpstr>
    </vt:vector>
  </TitlesOfParts>
  <Company>codevasf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Cliente</dc:creator>
  <cp:lastModifiedBy>ana.maiara</cp:lastModifiedBy>
  <cp:lastPrinted>2023-08-14T20:03:45Z</cp:lastPrinted>
  <dcterms:created xsi:type="dcterms:W3CDTF">2003-08-08T19:56:17Z</dcterms:created>
  <dcterms:modified xsi:type="dcterms:W3CDTF">2023-08-22T17:43:11Z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1046-11.2.0.8942</vt:lpwstr>
  </property>
</Properties>
</file>