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Topografia\0_Versão Final_Topografia\"/>
    </mc:Choice>
  </mc:AlternateContent>
  <xr:revisionPtr revIDLastSave="0" documentId="13_ncr:1_{483A3CDD-E78D-4FA9-BB7D-00BF178EF8FE}" xr6:coauthVersionLast="47" xr6:coauthVersionMax="47" xr10:uidLastSave="{00000000-0000-0000-0000-000000000000}"/>
  <bookViews>
    <workbookView xWindow="-120" yWindow="-120" windowWidth="29040" windowHeight="15720" xr2:uid="{7D3A2919-3BDE-44C2-A70B-F35DB512BA83}"/>
  </bookViews>
  <sheets>
    <sheet name="Escopo de Fornecimento e Preços" sheetId="1" r:id="rId1"/>
    <sheet name="Escopo de Fornecimento e Pr (2)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7" i="1" l="1"/>
  <c r="L27" i="1"/>
  <c r="M27" i="1"/>
  <c r="K24" i="1" l="1"/>
  <c r="G15" i="1"/>
  <c r="F15" i="1" s="1"/>
  <c r="H15" i="1" s="1"/>
  <c r="Q15" i="1"/>
  <c r="R15" i="1"/>
  <c r="X15" i="1"/>
  <c r="Y15" i="1"/>
  <c r="Z15" i="1"/>
  <c r="AA15" i="1"/>
  <c r="AB15" i="1"/>
  <c r="G5" i="1"/>
  <c r="F5" i="1" s="1"/>
  <c r="G13" i="1"/>
  <c r="F13" i="1" s="1"/>
  <c r="H13" i="1" s="1"/>
  <c r="G11" i="1"/>
  <c r="F11" i="1" s="1"/>
  <c r="H11" i="1" s="1"/>
  <c r="G7" i="1"/>
  <c r="F7" i="1" s="1"/>
  <c r="H7" i="1" s="1"/>
  <c r="G9" i="1"/>
  <c r="F9" i="1" s="1"/>
  <c r="Q11" i="1"/>
  <c r="R11" i="1"/>
  <c r="X11" i="1"/>
  <c r="Y11" i="1"/>
  <c r="Z11" i="1"/>
  <c r="AA11" i="1"/>
  <c r="AB11" i="1"/>
  <c r="O29" i="1"/>
  <c r="N29" i="1"/>
  <c r="M29" i="1"/>
  <c r="L29" i="1"/>
  <c r="K29" i="1"/>
  <c r="O28" i="1"/>
  <c r="N28" i="1"/>
  <c r="M28" i="1"/>
  <c r="L28" i="1"/>
  <c r="K28" i="1"/>
  <c r="O26" i="1"/>
  <c r="N25" i="1"/>
  <c r="L25" i="1"/>
  <c r="K25" i="1"/>
  <c r="O24" i="1"/>
  <c r="N24" i="1"/>
  <c r="M24" i="1"/>
  <c r="L24" i="1"/>
  <c r="Q5" i="1"/>
  <c r="Q7" i="1"/>
  <c r="Q9" i="1"/>
  <c r="Q13" i="1"/>
  <c r="R13" i="1"/>
  <c r="R5" i="1"/>
  <c r="R9" i="1"/>
  <c r="R7" i="1"/>
  <c r="O27" i="1"/>
  <c r="N27" i="1"/>
  <c r="K26" i="1"/>
  <c r="N26" i="1"/>
  <c r="L26" i="1"/>
  <c r="M26" i="1"/>
  <c r="M25" i="1"/>
  <c r="O25" i="1"/>
  <c r="AB13" i="1"/>
  <c r="AB9" i="1"/>
  <c r="AA13" i="1"/>
  <c r="AA9" i="1"/>
  <c r="Z13" i="1"/>
  <c r="Z7" i="1"/>
  <c r="Z9" i="1"/>
  <c r="Y13" i="1"/>
  <c r="Y9" i="1"/>
  <c r="X13" i="1"/>
  <c r="X9" i="1"/>
  <c r="F7" i="2"/>
  <c r="F8" i="2"/>
  <c r="F9" i="2"/>
  <c r="F10" i="2"/>
  <c r="F11" i="2"/>
  <c r="F12" i="2"/>
  <c r="F13" i="2"/>
  <c r="F14" i="2"/>
  <c r="F15" i="2"/>
  <c r="F16" i="2"/>
  <c r="F17" i="2"/>
  <c r="H12" i="1" l="1"/>
  <c r="S15" i="1"/>
  <c r="H14" i="1"/>
  <c r="S11" i="1"/>
  <c r="S9" i="1"/>
  <c r="H6" i="1"/>
  <c r="H5" i="1"/>
  <c r="X5" i="1"/>
  <c r="AB5" i="1"/>
  <c r="AB7" i="1"/>
  <c r="AA7" i="1"/>
  <c r="Y7" i="1"/>
  <c r="X7" i="1"/>
  <c r="S7" i="1" l="1"/>
  <c r="AA5" i="1"/>
  <c r="Y5" i="1"/>
  <c r="Z5" i="1"/>
  <c r="S13" i="1" l="1"/>
  <c r="S5" i="1"/>
  <c r="H9" i="1" l="1"/>
  <c r="H10" i="1"/>
  <c r="H8" i="1"/>
  <c r="H16" i="1" l="1"/>
</calcChain>
</file>

<file path=xl/sharedStrings.xml><?xml version="1.0" encoding="utf-8"?>
<sst xmlns="http://schemas.openxmlformats.org/spreadsheetml/2006/main" count="73" uniqueCount="52">
  <si>
    <t>Quantidades</t>
  </si>
  <si>
    <t>Valor Total</t>
  </si>
  <si>
    <t>Empresa 01</t>
  </si>
  <si>
    <t>Empresa 02</t>
  </si>
  <si>
    <t>Empresa 03</t>
  </si>
  <si>
    <t>Item</t>
  </si>
  <si>
    <t>Objeto</t>
  </si>
  <si>
    <t>CATMAT</t>
  </si>
  <si>
    <t>Mediana</t>
  </si>
  <si>
    <t>Desvio Padrão</t>
  </si>
  <si>
    <t>P1</t>
  </si>
  <si>
    <t>P2</t>
  </si>
  <si>
    <t>P3</t>
  </si>
  <si>
    <t>Total</t>
  </si>
  <si>
    <t>Empresa 04</t>
  </si>
  <si>
    <t>Empresa 05</t>
  </si>
  <si>
    <t>Preço Painel 01</t>
  </si>
  <si>
    <t>Preço Painel 02</t>
  </si>
  <si>
    <t>Preço Painel 03</t>
  </si>
  <si>
    <t>P4</t>
  </si>
  <si>
    <t>P5</t>
  </si>
  <si>
    <t>Valor de Referência</t>
  </si>
  <si>
    <t>Média</t>
  </si>
  <si>
    <t xml:space="preserve">Conjunto de Receptores GNSS e Coletor de Dados </t>
  </si>
  <si>
    <t>Rádio externo</t>
  </si>
  <si>
    <t>Estação total</t>
  </si>
  <si>
    <t>PROGRAMAÇÃO DE RECEBIMENTO</t>
  </si>
  <si>
    <t>Quantitativo da licitação</t>
  </si>
  <si>
    <t>DEZ/23</t>
  </si>
  <si>
    <t>JAN/24</t>
  </si>
  <si>
    <t>FEV/24</t>
  </si>
  <si>
    <t>MAR/24</t>
  </si>
  <si>
    <t>ABR/24</t>
  </si>
  <si>
    <t>Planilha de Escopo</t>
  </si>
  <si>
    <t>Conjunto de Receptores GNSS e Coletor de Dados (Cota reservada às  ME e EPP e SC – ART. 8º e §2º do Decreto nº 8.538/15)</t>
  </si>
  <si>
    <t>Rádio externo (Cota reservada às  ME e EPP e SC – ART. 8º e §2º do Decreto nº 8.538/15)</t>
  </si>
  <si>
    <t>Estação total (Cota reservada às  ME e EPP e SC – ART. 8º e §2º do Decreto nº 8.538/15)</t>
  </si>
  <si>
    <t xml:space="preserve">Verificação de Preços Orçados </t>
  </si>
  <si>
    <t>Planilha de Escopo, Preços e Quantidades</t>
  </si>
  <si>
    <t>Drone Multirotor RTK - RGB</t>
  </si>
  <si>
    <t>Drone Multirotor RTK - RGB (Cota reservada às  ME e EPP e SC – ART. 8º e §2º do Decreto nº 8.538/15)</t>
  </si>
  <si>
    <t xml:space="preserve"> Drone Multirotor - RGB (Cota reservada às  ME e EPP e SC – ART. 8º e §2º do Decreto nº 8.538/15)</t>
  </si>
  <si>
    <t>Drone Multirotor - RGB</t>
  </si>
  <si>
    <t>Conjunto de bateria para drone</t>
  </si>
  <si>
    <t>Coeficiente de Variação</t>
  </si>
  <si>
    <t>1 e 2</t>
  </si>
  <si>
    <t>3 e 4</t>
  </si>
  <si>
    <t>5 e 6</t>
  </si>
  <si>
    <t>7 e 8</t>
  </si>
  <si>
    <t>9 e 10</t>
  </si>
  <si>
    <t>Preço excessivamente elevado</t>
  </si>
  <si>
    <t>Preço inexequível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</si>
</sst>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[$-416]mmmm\-yy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sz val="8"/>
      <name val="Calibri"/>
      <family val="2"/>
      <scheme val="minor"/>
    </font>
    <font>
      <b/>
      <sz val="11"/>
      <color rgb="FFFF0000"/>
      <name val="Times New Roman"/>
      <family val="1"/>
    </font>
    <font>
      <sz val="11"/>
      <color rgb="FF0070C0"/>
      <name val="Times New Roman"/>
      <family val="1"/>
    </font>
    <font>
      <u/>
      <sz val="11"/>
      <color theme="10"/>
      <name val="Calibri"/>
      <family val="2"/>
      <scheme val="minor"/>
    </font>
    <font>
      <b/>
      <sz val="11"/>
      <name val="Times New Roman"/>
      <family val="1"/>
    </font>
    <font>
      <sz val="11"/>
      <color rgb="FF000000"/>
      <name val="Arial"/>
      <family val="2"/>
    </font>
    <font>
      <sz val="11"/>
      <color theme="1"/>
      <name val="Arial"/>
      <family val="2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7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vertical="center"/>
    </xf>
    <xf numFmtId="44" fontId="2" fillId="0" borderId="1" xfId="1" applyFont="1" applyBorder="1" applyAlignment="1">
      <alignment vertical="center" wrapText="1"/>
    </xf>
    <xf numFmtId="44" fontId="2" fillId="3" borderId="1" xfId="1" applyFont="1" applyFill="1" applyBorder="1" applyAlignment="1">
      <alignment vertical="center" wrapText="1"/>
    </xf>
    <xf numFmtId="0" fontId="0" fillId="0" borderId="0" xfId="0" applyAlignment="1">
      <alignment horizontal="left"/>
    </xf>
    <xf numFmtId="44" fontId="3" fillId="3" borderId="1" xfId="1" applyFont="1" applyFill="1" applyBorder="1" applyAlignment="1">
      <alignment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44" fontId="2" fillId="0" borderId="0" xfId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44" fontId="2" fillId="0" borderId="0" xfId="1" applyFont="1" applyBorder="1" applyAlignment="1">
      <alignment vertical="center"/>
    </xf>
    <xf numFmtId="44" fontId="2" fillId="0" borderId="0" xfId="1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1" applyNumberFormat="1" applyFont="1" applyBorder="1" applyAlignment="1">
      <alignment vertical="center" wrapText="1"/>
    </xf>
    <xf numFmtId="0" fontId="2" fillId="0" borderId="0" xfId="1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44" fontId="6" fillId="3" borderId="1" xfId="1" applyFont="1" applyFill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10" fontId="2" fillId="0" borderId="0" xfId="2" applyNumberFormat="1" applyFont="1" applyBorder="1" applyAlignment="1">
      <alignment vertical="center" wrapText="1"/>
    </xf>
    <xf numFmtId="0" fontId="10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44" fontId="7" fillId="0" borderId="0" xfId="3" applyNumberFormat="1" applyFill="1" applyBorder="1" applyAlignment="1">
      <alignment vertical="center" wrapText="1"/>
    </xf>
    <xf numFmtId="44" fontId="7" fillId="0" borderId="0" xfId="3" applyNumberFormat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4" fontId="15" fillId="0" borderId="1" xfId="0" quotePrefix="1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4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44" fontId="8" fillId="0" borderId="0" xfId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10" fontId="2" fillId="0" borderId="1" xfId="2" applyNumberFormat="1" applyFont="1" applyBorder="1" applyAlignment="1">
      <alignment horizontal="center" vertical="center" wrapText="1"/>
    </xf>
    <xf numFmtId="10" fontId="2" fillId="0" borderId="3" xfId="2" applyNumberFormat="1" applyFont="1" applyBorder="1" applyAlignment="1">
      <alignment horizontal="center" vertical="center" wrapText="1"/>
    </xf>
    <xf numFmtId="10" fontId="2" fillId="0" borderId="2" xfId="2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4" fontId="2" fillId="0" borderId="3" xfId="1" applyFont="1" applyBorder="1" applyAlignment="1">
      <alignment horizontal="center" vertical="center" wrapText="1"/>
    </xf>
    <xf numFmtId="44" fontId="2" fillId="0" borderId="2" xfId="1" applyFont="1" applyBorder="1" applyAlignment="1">
      <alignment horizontal="center" vertical="center" wrapText="1"/>
    </xf>
    <xf numFmtId="44" fontId="3" fillId="3" borderId="3" xfId="1" applyFont="1" applyFill="1" applyBorder="1" applyAlignment="1">
      <alignment horizontal="center" vertical="center" wrapText="1"/>
    </xf>
    <xf numFmtId="44" fontId="3" fillId="3" borderId="2" xfId="1" applyFont="1" applyFill="1" applyBorder="1" applyAlignment="1">
      <alignment horizontal="center" vertical="center" wrapText="1"/>
    </xf>
    <xf numFmtId="44" fontId="2" fillId="0" borderId="3" xfId="0" applyNumberFormat="1" applyFont="1" applyBorder="1" applyAlignment="1">
      <alignment horizontal="center" vertical="center" wrapText="1"/>
    </xf>
    <xf numFmtId="44" fontId="2" fillId="0" borderId="2" xfId="0" applyNumberFormat="1" applyFont="1" applyBorder="1" applyAlignment="1">
      <alignment horizontal="center" vertical="center" wrapText="1"/>
    </xf>
    <xf numFmtId="44" fontId="5" fillId="3" borderId="3" xfId="1" applyFont="1" applyFill="1" applyBorder="1" applyAlignment="1">
      <alignment horizontal="center" vertical="center" wrapText="1"/>
    </xf>
    <xf numFmtId="44" fontId="5" fillId="3" borderId="2" xfId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4" fontId="8" fillId="0" borderId="4" xfId="1" applyFont="1" applyBorder="1" applyAlignment="1">
      <alignment horizontal="center" vertical="center" wrapText="1"/>
    </xf>
    <xf numFmtId="44" fontId="8" fillId="0" borderId="2" xfId="1" applyFont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4" fontId="2" fillId="3" borderId="3" xfId="1" applyFont="1" applyFill="1" applyBorder="1" applyAlignment="1">
      <alignment horizontal="center" vertical="center" wrapText="1"/>
    </xf>
    <xf numFmtId="44" fontId="2" fillId="3" borderId="2" xfId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0" fontId="15" fillId="0" borderId="3" xfId="2" applyNumberFormat="1" applyFont="1" applyBorder="1" applyAlignment="1">
      <alignment horizontal="center" vertical="center" wrapText="1"/>
    </xf>
    <xf numFmtId="10" fontId="15" fillId="0" borderId="4" xfId="2" applyNumberFormat="1" applyFont="1" applyBorder="1" applyAlignment="1">
      <alignment horizontal="center" vertical="center" wrapText="1"/>
    </xf>
    <xf numFmtId="10" fontId="15" fillId="0" borderId="2" xfId="2" applyNumberFormat="1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4">
    <cellStyle name="Hiperlink" xfId="3" builtinId="8"/>
    <cellStyle name="Moeda" xfId="1" builtinId="4"/>
    <cellStyle name="Normal" xfId="0" builtinId="0"/>
    <cellStyle name="Porcentagem" xfId="2" builtinId="5"/>
  </cellStyles>
  <dxfs count="7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324971</xdr:colOff>
      <xdr:row>6</xdr:row>
      <xdr:rowOff>123265</xdr:rowOff>
    </xdr:from>
    <xdr:ext cx="997589" cy="211930"/>
    <xdr:pic>
      <xdr:nvPicPr>
        <xdr:cNvPr id="3" name="Imagem 2">
          <a:extLst>
            <a:ext uri="{FF2B5EF4-FFF2-40B4-BE49-F238E27FC236}">
              <a16:creationId xmlns:a16="http://schemas.microsoft.com/office/drawing/2014/main" id="{58AB2143-3CEE-46B8-B6F0-DAFCDEB98F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538206" y="1703294"/>
          <a:ext cx="997589" cy="211930"/>
        </a:xfrm>
        <a:prstGeom prst="rect">
          <a:avLst/>
        </a:prstGeom>
      </xdr:spPr>
    </xdr:pic>
    <xdr:clientData/>
  </xdr:oneCellAnchor>
  <xdr:oneCellAnchor>
    <xdr:from>
      <xdr:col>28</xdr:col>
      <xdr:colOff>44823</xdr:colOff>
      <xdr:row>14</xdr:row>
      <xdr:rowOff>111240</xdr:rowOff>
    </xdr:from>
    <xdr:ext cx="997589" cy="211930"/>
    <xdr:pic>
      <xdr:nvPicPr>
        <xdr:cNvPr id="2" name="Imagem 1">
          <a:extLst>
            <a:ext uri="{FF2B5EF4-FFF2-40B4-BE49-F238E27FC236}">
              <a16:creationId xmlns:a16="http://schemas.microsoft.com/office/drawing/2014/main" id="{16094B42-703A-4689-B2B6-BFD98AA193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258058" y="5209916"/>
          <a:ext cx="997589" cy="211930"/>
        </a:xfrm>
        <a:prstGeom prst="rect">
          <a:avLst/>
        </a:prstGeom>
      </xdr:spPr>
    </xdr:pic>
    <xdr:clientData/>
  </xdr:oneCellAnchor>
  <xdr:twoCellAnchor editAs="oneCell">
    <xdr:from>
      <xdr:col>13</xdr:col>
      <xdr:colOff>381001</xdr:colOff>
      <xdr:row>21</xdr:row>
      <xdr:rowOff>67235</xdr:rowOff>
    </xdr:from>
    <xdr:to>
      <xdr:col>14</xdr:col>
      <xdr:colOff>791005</xdr:colOff>
      <xdr:row>21</xdr:row>
      <xdr:rowOff>368672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5F35832-A288-4D5F-B556-D3C22E5F6C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00177" y="8505264"/>
          <a:ext cx="1407328" cy="3014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79CBB-6603-4BD0-911A-8DF16DEEE40A}">
  <dimension ref="B2:AB124"/>
  <sheetViews>
    <sheetView tabSelected="1" topLeftCell="B1" zoomScale="85" zoomScaleNormal="85" workbookViewId="0">
      <pane xSplit="3" ySplit="4" topLeftCell="E5" activePane="bottomRight" state="frozen"/>
      <selection activeCell="B1" sqref="B1"/>
      <selection pane="topRight" activeCell="G1" sqref="G1"/>
      <selection pane="bottomLeft" activeCell="B8" sqref="B8"/>
      <selection pane="bottomRight" activeCell="K18" sqref="K18"/>
    </sheetView>
  </sheetViews>
  <sheetFormatPr defaultRowHeight="30" customHeight="1" x14ac:dyDescent="0.25"/>
  <cols>
    <col min="1" max="1" width="2.7109375" customWidth="1"/>
    <col min="2" max="2" width="4.85546875" bestFit="1" customWidth="1"/>
    <col min="3" max="3" width="10.28515625" bestFit="1" customWidth="1"/>
    <col min="4" max="4" width="46.5703125" style="27" customWidth="1"/>
    <col min="5" max="5" width="11.42578125" customWidth="1"/>
    <col min="6" max="6" width="18.42578125" customWidth="1"/>
    <col min="7" max="7" width="14.28515625" customWidth="1"/>
    <col min="8" max="8" width="17.7109375" customWidth="1"/>
    <col min="9" max="9" width="14.85546875" customWidth="1"/>
    <col min="10" max="10" width="14.7109375" customWidth="1"/>
    <col min="11" max="11" width="16" customWidth="1"/>
    <col min="12" max="13" width="14.7109375" customWidth="1"/>
    <col min="14" max="16" width="15" customWidth="1"/>
    <col min="17" max="17" width="14.28515625" customWidth="1"/>
    <col min="18" max="18" width="13.7109375" customWidth="1"/>
    <col min="19" max="19" width="20" bestFit="1" customWidth="1"/>
    <col min="20" max="21" width="20" customWidth="1"/>
    <col min="23" max="23" width="9.140625" customWidth="1"/>
  </cols>
  <sheetData>
    <row r="2" spans="2:28" ht="30" customHeight="1" x14ac:dyDescent="0.25">
      <c r="B2" s="63" t="s">
        <v>38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16"/>
      <c r="U2" s="16"/>
    </row>
    <row r="3" spans="2:28" ht="30" customHeight="1" x14ac:dyDescent="0.25">
      <c r="B3" s="64" t="s">
        <v>33</v>
      </c>
      <c r="C3" s="65"/>
      <c r="D3" s="65"/>
      <c r="E3" s="62" t="s">
        <v>0</v>
      </c>
      <c r="F3" s="68" t="s">
        <v>21</v>
      </c>
      <c r="G3" s="70" t="s">
        <v>22</v>
      </c>
      <c r="H3" s="70" t="s">
        <v>1</v>
      </c>
      <c r="I3" s="61" t="s">
        <v>2</v>
      </c>
      <c r="J3" s="61" t="s">
        <v>3</v>
      </c>
      <c r="K3" s="61" t="s">
        <v>4</v>
      </c>
      <c r="L3" s="61" t="s">
        <v>14</v>
      </c>
      <c r="M3" s="61" t="s">
        <v>15</v>
      </c>
      <c r="N3" s="61" t="s">
        <v>16</v>
      </c>
      <c r="O3" s="66" t="s">
        <v>17</v>
      </c>
      <c r="P3" s="66" t="s">
        <v>18</v>
      </c>
      <c r="Q3" s="62" t="s">
        <v>8</v>
      </c>
      <c r="R3" s="62" t="s">
        <v>9</v>
      </c>
      <c r="S3" s="62" t="s">
        <v>44</v>
      </c>
      <c r="T3" s="16"/>
      <c r="U3" s="16"/>
      <c r="W3" s="4"/>
      <c r="X3" s="4"/>
      <c r="Y3" s="4"/>
      <c r="Z3" s="4"/>
      <c r="AA3" s="4"/>
      <c r="AB3" s="4"/>
    </row>
    <row r="4" spans="2:28" ht="30" customHeight="1" x14ac:dyDescent="0.25">
      <c r="B4" s="1" t="s">
        <v>5</v>
      </c>
      <c r="C4" s="1" t="s">
        <v>7</v>
      </c>
      <c r="D4" s="1" t="s">
        <v>6</v>
      </c>
      <c r="E4" s="62"/>
      <c r="F4" s="69"/>
      <c r="G4" s="70"/>
      <c r="H4" s="70"/>
      <c r="I4" s="61"/>
      <c r="J4" s="61"/>
      <c r="K4" s="61"/>
      <c r="L4" s="61"/>
      <c r="M4" s="61"/>
      <c r="N4" s="61"/>
      <c r="O4" s="67"/>
      <c r="P4" s="67"/>
      <c r="Q4" s="62"/>
      <c r="R4" s="62"/>
      <c r="S4" s="62"/>
      <c r="T4" s="16"/>
      <c r="U4" s="16"/>
      <c r="W4" s="4"/>
      <c r="X4" s="4" t="s">
        <v>10</v>
      </c>
      <c r="Y4" s="4" t="s">
        <v>11</v>
      </c>
      <c r="Z4" s="4" t="s">
        <v>12</v>
      </c>
      <c r="AA4" s="4" t="s">
        <v>19</v>
      </c>
      <c r="AB4" s="4" t="s">
        <v>20</v>
      </c>
    </row>
    <row r="5" spans="2:28" ht="30" customHeight="1" thickBot="1" x14ac:dyDescent="0.3">
      <c r="B5" s="3">
        <v>1</v>
      </c>
      <c r="C5" s="56">
        <v>482665</v>
      </c>
      <c r="D5" s="41" t="s">
        <v>39</v>
      </c>
      <c r="E5" s="3">
        <v>4</v>
      </c>
      <c r="F5" s="52">
        <f>G5</f>
        <v>66613.333333333328</v>
      </c>
      <c r="G5" s="48">
        <f>AVERAGE(I5:K6,N5:P6)</f>
        <v>66613.333333333328</v>
      </c>
      <c r="H5" s="6">
        <f>(E5)*F5</f>
        <v>266453.33333333331</v>
      </c>
      <c r="I5" s="50">
        <v>77200</v>
      </c>
      <c r="J5" s="50">
        <v>71280</v>
      </c>
      <c r="K5" s="50">
        <v>79500</v>
      </c>
      <c r="L5" s="54">
        <v>100800</v>
      </c>
      <c r="M5" s="54">
        <v>92890</v>
      </c>
      <c r="N5" s="66">
        <v>61800</v>
      </c>
      <c r="O5" s="66">
        <v>55000</v>
      </c>
      <c r="P5" s="50">
        <v>54900</v>
      </c>
      <c r="Q5" s="48">
        <f>MEDIAN(I5:K6,N5:P6)</f>
        <v>66540</v>
      </c>
      <c r="R5" s="48">
        <f>STDEV(I5:K6,N5:P6)</f>
        <v>10910.190954638072</v>
      </c>
      <c r="S5" s="43">
        <f>R5/G5</f>
        <v>0.16378389143271727</v>
      </c>
      <c r="T5" s="25"/>
      <c r="U5" s="25"/>
      <c r="W5" s="4">
        <v>1</v>
      </c>
      <c r="X5" s="2">
        <f t="shared" ref="X5:X15" si="0">I5/((SUM(J5,L5:P5)/6))</f>
        <v>1.0607552614102183</v>
      </c>
      <c r="Y5" s="2">
        <f>J5/((SUM(I5,L5:P5)/6))</f>
        <v>0.96631193655527692</v>
      </c>
      <c r="Z5" s="5">
        <f>K5/((SUM(I5:J5,L5:P5)/7))</f>
        <v>1.0829587249693502</v>
      </c>
      <c r="AA5" s="2">
        <f>L5/((SUM(I5:J5,M5:P5)/6))</f>
        <v>1.4641586171835281</v>
      </c>
      <c r="AB5" s="2">
        <f>M5/((SUM(I5:J5,L5,N5:P5)/6))</f>
        <v>1.323910874625873</v>
      </c>
    </row>
    <row r="6" spans="2:28" ht="43.5" thickBot="1" x14ac:dyDescent="0.3">
      <c r="B6" s="3">
        <v>2</v>
      </c>
      <c r="C6" s="46"/>
      <c r="D6" s="26" t="s">
        <v>40</v>
      </c>
      <c r="E6" s="3">
        <v>1</v>
      </c>
      <c r="F6" s="53"/>
      <c r="G6" s="49"/>
      <c r="H6" s="6">
        <f>F5*E6</f>
        <v>66613.333333333328</v>
      </c>
      <c r="I6" s="51"/>
      <c r="J6" s="51"/>
      <c r="K6" s="51"/>
      <c r="L6" s="55"/>
      <c r="M6" s="55"/>
      <c r="N6" s="67"/>
      <c r="O6" s="67"/>
      <c r="P6" s="51"/>
      <c r="Q6" s="49"/>
      <c r="R6" s="49"/>
      <c r="S6" s="44"/>
      <c r="T6" s="25"/>
      <c r="U6" s="25"/>
      <c r="W6" s="4"/>
      <c r="X6" s="2"/>
      <c r="Y6" s="2"/>
      <c r="Z6" s="5"/>
      <c r="AA6" s="2"/>
      <c r="AB6" s="2"/>
    </row>
    <row r="7" spans="2:28" ht="30" customHeight="1" thickBot="1" x14ac:dyDescent="0.3">
      <c r="B7" s="3">
        <v>3</v>
      </c>
      <c r="C7" s="45">
        <v>482665</v>
      </c>
      <c r="D7" s="26" t="s">
        <v>42</v>
      </c>
      <c r="E7" s="3">
        <v>4</v>
      </c>
      <c r="F7" s="52">
        <f>G7</f>
        <v>43917.942857142851</v>
      </c>
      <c r="G7" s="48">
        <f>AVERAGE(I7:J8,L7:P8)</f>
        <v>43917.942857142851</v>
      </c>
      <c r="H7" s="6">
        <f>(E7)*F7</f>
        <v>175671.7714285714</v>
      </c>
      <c r="I7" s="50">
        <v>37800</v>
      </c>
      <c r="J7" s="50">
        <v>32000</v>
      </c>
      <c r="K7" s="54">
        <v>7900</v>
      </c>
      <c r="L7" s="50">
        <v>49800</v>
      </c>
      <c r="M7" s="50">
        <v>49190</v>
      </c>
      <c r="N7" s="50">
        <v>46290</v>
      </c>
      <c r="O7" s="50">
        <v>48345.599999999999</v>
      </c>
      <c r="P7" s="50">
        <v>44000</v>
      </c>
      <c r="Q7" s="48">
        <f>MEDIAN(I7:J8,L7:P8)</f>
        <v>46290</v>
      </c>
      <c r="R7" s="48">
        <f>STDEV(I7:J8,L7:P8)</f>
        <v>6672.0474835583809</v>
      </c>
      <c r="S7" s="43">
        <f>R7/G7</f>
        <v>0.15192076517020273</v>
      </c>
      <c r="T7" s="25"/>
      <c r="U7" s="25"/>
      <c r="W7" s="4">
        <v>2</v>
      </c>
      <c r="X7" s="2">
        <f t="shared" si="0"/>
        <v>0.84116641743217269</v>
      </c>
      <c r="Y7" s="2">
        <f>J7/((SUM(I7,L7:P7)/6))</f>
        <v>0.69710295629745389</v>
      </c>
      <c r="Z7" s="5">
        <f t="shared" ref="Z7:Z15" si="1">K7/((SUM(I7:J7,L7:P7)/7))</f>
        <v>0.17988092078213397</v>
      </c>
      <c r="AA7" s="2">
        <f>L7/((SUM(I7:J7,M7:P7)/6))</f>
        <v>1.1598226263228499</v>
      </c>
      <c r="AB7" s="2">
        <f>M7/((SUM(I7:J7,L7,N7:P7)/6))</f>
        <v>1.1429098079428242</v>
      </c>
    </row>
    <row r="8" spans="2:28" ht="43.5" thickBot="1" x14ac:dyDescent="0.3">
      <c r="B8" s="3">
        <v>4</v>
      </c>
      <c r="C8" s="46"/>
      <c r="D8" s="26" t="s">
        <v>41</v>
      </c>
      <c r="E8" s="3">
        <v>1</v>
      </c>
      <c r="F8" s="53"/>
      <c r="G8" s="49"/>
      <c r="H8" s="6">
        <f>F7*E8</f>
        <v>43917.942857142851</v>
      </c>
      <c r="I8" s="51"/>
      <c r="J8" s="51"/>
      <c r="K8" s="55"/>
      <c r="L8" s="51"/>
      <c r="M8" s="51"/>
      <c r="N8" s="51"/>
      <c r="O8" s="51"/>
      <c r="P8" s="51"/>
      <c r="Q8" s="49"/>
      <c r="R8" s="49"/>
      <c r="S8" s="44"/>
      <c r="T8" s="25"/>
      <c r="U8" s="25"/>
      <c r="W8" s="4"/>
      <c r="X8" s="2"/>
      <c r="Y8" s="2"/>
      <c r="Z8" s="5"/>
      <c r="AA8" s="2"/>
      <c r="AB8" s="2"/>
    </row>
    <row r="9" spans="2:28" ht="30" customHeight="1" thickBot="1" x14ac:dyDescent="0.3">
      <c r="B9" s="3">
        <v>5</v>
      </c>
      <c r="C9" s="45">
        <v>486035</v>
      </c>
      <c r="D9" s="26" t="s">
        <v>23</v>
      </c>
      <c r="E9" s="3">
        <v>4</v>
      </c>
      <c r="F9" s="52">
        <f>G9</f>
        <v>125277.14285714286</v>
      </c>
      <c r="G9" s="48">
        <f>AVERAGE(I9:J10,L9:P10)</f>
        <v>125277.14285714286</v>
      </c>
      <c r="H9" s="6">
        <f t="shared" ref="H9" si="2">(E9)*F9</f>
        <v>501108.57142857142</v>
      </c>
      <c r="I9" s="50">
        <v>138900</v>
      </c>
      <c r="J9" s="50">
        <v>148150</v>
      </c>
      <c r="K9" s="54">
        <v>166500</v>
      </c>
      <c r="L9" s="50">
        <v>144000</v>
      </c>
      <c r="M9" s="50">
        <v>140000</v>
      </c>
      <c r="N9" s="50">
        <v>117900</v>
      </c>
      <c r="O9" s="50">
        <v>95000</v>
      </c>
      <c r="P9" s="50">
        <v>92990</v>
      </c>
      <c r="Q9" s="48">
        <f>MEDIAN(I9:J10,L9:P10)</f>
        <v>138900</v>
      </c>
      <c r="R9" s="48">
        <f>STDEV(I9:J10,L9:P10)</f>
        <v>23415.254795599769</v>
      </c>
      <c r="S9" s="43">
        <f>R9/G9</f>
        <v>0.18690763743152142</v>
      </c>
      <c r="T9" s="25"/>
      <c r="U9" s="25"/>
      <c r="W9" s="4">
        <v>3</v>
      </c>
      <c r="X9" s="2">
        <f t="shared" si="0"/>
        <v>1.1292070890466641</v>
      </c>
      <c r="Y9" s="2">
        <f>J9/((SUM(I9,L9:P9)/6))</f>
        <v>1.2196929156547154</v>
      </c>
      <c r="Z9" s="5">
        <f t="shared" si="1"/>
        <v>1.3290532989714234</v>
      </c>
      <c r="AA9" s="2">
        <f>L9/((SUM(I9:J9,M9:P9)/6))</f>
        <v>1.1788140911943679</v>
      </c>
      <c r="AB9" s="2">
        <f>M9/((SUM(I9:J9,L9,N9:P9)/6))</f>
        <v>1.1398485629766331</v>
      </c>
    </row>
    <row r="10" spans="2:28" ht="43.5" thickBot="1" x14ac:dyDescent="0.3">
      <c r="B10" s="3">
        <v>6</v>
      </c>
      <c r="C10" s="46"/>
      <c r="D10" s="26" t="s">
        <v>34</v>
      </c>
      <c r="E10" s="3">
        <v>1</v>
      </c>
      <c r="F10" s="53"/>
      <c r="G10" s="49"/>
      <c r="H10" s="6">
        <f t="shared" ref="H10" si="3">F9*E10</f>
        <v>125277.14285714286</v>
      </c>
      <c r="I10" s="51"/>
      <c r="J10" s="51"/>
      <c r="K10" s="55"/>
      <c r="L10" s="51"/>
      <c r="M10" s="51"/>
      <c r="N10" s="51"/>
      <c r="O10" s="51"/>
      <c r="P10" s="51"/>
      <c r="Q10" s="49"/>
      <c r="R10" s="49"/>
      <c r="S10" s="44"/>
      <c r="T10" s="25"/>
      <c r="U10" s="25"/>
      <c r="W10" s="4"/>
      <c r="X10" s="2"/>
      <c r="Y10" s="2"/>
      <c r="Z10" s="5"/>
      <c r="AA10" s="2"/>
      <c r="AB10" s="2"/>
    </row>
    <row r="11" spans="2:28" ht="30" customHeight="1" thickBot="1" x14ac:dyDescent="0.3">
      <c r="B11" s="3">
        <v>7</v>
      </c>
      <c r="C11" s="57">
        <v>458376</v>
      </c>
      <c r="D11" s="26" t="s">
        <v>24</v>
      </c>
      <c r="E11" s="4">
        <v>4</v>
      </c>
      <c r="F11" s="52">
        <f>G11</f>
        <v>35575</v>
      </c>
      <c r="G11" s="48">
        <f>AVERAGE(I11:K12,M11)</f>
        <v>35575</v>
      </c>
      <c r="H11" s="6">
        <f>(E11)*F11</f>
        <v>142300</v>
      </c>
      <c r="I11" s="50">
        <v>39900</v>
      </c>
      <c r="J11" s="50">
        <v>28500</v>
      </c>
      <c r="K11" s="50">
        <v>31900</v>
      </c>
      <c r="L11" s="54">
        <v>46500</v>
      </c>
      <c r="M11" s="50">
        <v>42000</v>
      </c>
      <c r="N11" s="50"/>
      <c r="O11" s="50"/>
      <c r="P11" s="50"/>
      <c r="Q11" s="48">
        <f>MEDIAN(I11:K12,M11)</f>
        <v>35900</v>
      </c>
      <c r="R11" s="48">
        <f>STDEV(I11:K12,M11)</f>
        <v>6417.3592699801375</v>
      </c>
      <c r="S11" s="43">
        <f>R11/G11</f>
        <v>0.18038957891722102</v>
      </c>
      <c r="T11" s="25"/>
      <c r="U11" s="25"/>
      <c r="W11" s="4">
        <v>4</v>
      </c>
      <c r="X11" s="2">
        <f t="shared" si="0"/>
        <v>2.046153846153846</v>
      </c>
      <c r="Y11" s="2">
        <f t="shared" ref="Y11:Y15" si="4">J11/((SUM(I11,L11:P11)/6))</f>
        <v>1.3317757009345794</v>
      </c>
      <c r="Z11" s="5">
        <f t="shared" si="1"/>
        <v>1.4231994901210963</v>
      </c>
      <c r="AA11" s="2">
        <f t="shared" ref="AA11:AA15" si="5">L11/((SUM(I11:J11,M11:P11)/6))</f>
        <v>2.527173913043478</v>
      </c>
      <c r="AB11" s="2">
        <f t="shared" ref="AB11:AB15" si="6">M11/((SUM(I11:J11,L11,N11:P11)/6))</f>
        <v>2.1932114882506526</v>
      </c>
    </row>
    <row r="12" spans="2:28" ht="29.25" thickBot="1" x14ac:dyDescent="0.3">
      <c r="B12" s="3">
        <v>8</v>
      </c>
      <c r="C12" s="58"/>
      <c r="D12" s="26" t="s">
        <v>35</v>
      </c>
      <c r="E12" s="4">
        <v>1</v>
      </c>
      <c r="F12" s="53"/>
      <c r="G12" s="49"/>
      <c r="H12" s="6">
        <f>F11*E12</f>
        <v>35575</v>
      </c>
      <c r="I12" s="51"/>
      <c r="J12" s="51"/>
      <c r="K12" s="51"/>
      <c r="L12" s="55"/>
      <c r="M12" s="51"/>
      <c r="N12" s="51"/>
      <c r="O12" s="51"/>
      <c r="P12" s="51"/>
      <c r="Q12" s="49"/>
      <c r="R12" s="49"/>
      <c r="S12" s="44"/>
      <c r="T12" s="25"/>
      <c r="U12" s="25"/>
      <c r="W12" s="4"/>
      <c r="X12" s="2"/>
      <c r="Y12" s="2"/>
      <c r="Z12" s="5"/>
      <c r="AA12" s="2"/>
      <c r="AB12" s="2"/>
    </row>
    <row r="13" spans="2:28" ht="30" customHeight="1" thickBot="1" x14ac:dyDescent="0.3">
      <c r="B13" s="3">
        <v>9</v>
      </c>
      <c r="C13" s="45">
        <v>460125</v>
      </c>
      <c r="D13" s="26" t="s">
        <v>25</v>
      </c>
      <c r="E13" s="4">
        <v>4</v>
      </c>
      <c r="F13" s="52">
        <f>G13</f>
        <v>61015</v>
      </c>
      <c r="G13" s="48">
        <f>AVERAGE(I13,K13:M14,O13)</f>
        <v>61015</v>
      </c>
      <c r="H13" s="6">
        <f>(E13)*F13</f>
        <v>244060</v>
      </c>
      <c r="I13" s="50">
        <v>64900</v>
      </c>
      <c r="J13" s="54">
        <v>49290</v>
      </c>
      <c r="K13" s="50">
        <v>55200</v>
      </c>
      <c r="L13" s="50">
        <v>69000</v>
      </c>
      <c r="M13" s="50">
        <v>66000</v>
      </c>
      <c r="N13" s="50"/>
      <c r="O13" s="50">
        <v>49975</v>
      </c>
      <c r="P13" s="50"/>
      <c r="Q13" s="48">
        <f>MEDIAN(I13,K13:M14,O13)</f>
        <v>64900</v>
      </c>
      <c r="R13" s="48">
        <f>STDEV(I13,K13:M14,O13)</f>
        <v>8052.9420089803207</v>
      </c>
      <c r="S13" s="43">
        <f>R13/G13</f>
        <v>0.13198298793706992</v>
      </c>
      <c r="T13" s="25"/>
      <c r="U13" s="25"/>
      <c r="W13" s="4">
        <v>5</v>
      </c>
      <c r="X13" s="2">
        <f t="shared" si="0"/>
        <v>1.6622201353168422</v>
      </c>
      <c r="Y13" s="2">
        <f t="shared" si="4"/>
        <v>1.1835517758879439</v>
      </c>
      <c r="Z13" s="5">
        <f t="shared" si="1"/>
        <v>1.2915949392475723</v>
      </c>
      <c r="AA13" s="2">
        <f t="shared" si="5"/>
        <v>1.7987096213585905</v>
      </c>
      <c r="AB13" s="2">
        <f t="shared" si="6"/>
        <v>1.6983681084210751</v>
      </c>
    </row>
    <row r="14" spans="2:28" ht="29.25" thickBot="1" x14ac:dyDescent="0.3">
      <c r="B14" s="3">
        <v>10</v>
      </c>
      <c r="C14" s="46"/>
      <c r="D14" s="26" t="s">
        <v>36</v>
      </c>
      <c r="E14" s="4">
        <v>1</v>
      </c>
      <c r="F14" s="53"/>
      <c r="G14" s="49"/>
      <c r="H14" s="6">
        <f>F13*E14</f>
        <v>61015</v>
      </c>
      <c r="I14" s="51"/>
      <c r="J14" s="55"/>
      <c r="K14" s="51"/>
      <c r="L14" s="51"/>
      <c r="M14" s="51"/>
      <c r="N14" s="51"/>
      <c r="O14" s="51"/>
      <c r="P14" s="51"/>
      <c r="Q14" s="49"/>
      <c r="R14" s="49"/>
      <c r="S14" s="44"/>
      <c r="T14" s="25"/>
      <c r="U14" s="25"/>
      <c r="W14" s="4"/>
      <c r="X14" s="2"/>
      <c r="Y14" s="2"/>
      <c r="Z14" s="5"/>
      <c r="AA14" s="2"/>
      <c r="AB14" s="2"/>
    </row>
    <row r="15" spans="2:28" ht="30" customHeight="1" thickBot="1" x14ac:dyDescent="0.3">
      <c r="B15" s="3">
        <v>11</v>
      </c>
      <c r="C15" s="24">
        <v>601490</v>
      </c>
      <c r="D15" s="26" t="s">
        <v>43</v>
      </c>
      <c r="E15" s="3">
        <v>5</v>
      </c>
      <c r="F15" s="10">
        <f>G15</f>
        <v>9710</v>
      </c>
      <c r="G15" s="6">
        <f>AVERAGE(I15:M15)</f>
        <v>9710</v>
      </c>
      <c r="H15" s="6">
        <f>(E15)*F15</f>
        <v>48550</v>
      </c>
      <c r="I15" s="9">
        <v>9900</v>
      </c>
      <c r="J15" s="9">
        <v>8850</v>
      </c>
      <c r="K15" s="9">
        <v>9600</v>
      </c>
      <c r="L15" s="9">
        <v>10000</v>
      </c>
      <c r="M15" s="7">
        <v>10200</v>
      </c>
      <c r="N15" s="23"/>
      <c r="O15" s="23"/>
      <c r="P15" s="7"/>
      <c r="Q15" s="6">
        <f>MEDIAN(I15:J15,K15:M15)</f>
        <v>9900</v>
      </c>
      <c r="R15" s="6">
        <f>STDEV(I15:M15)</f>
        <v>527.25705305856275</v>
      </c>
      <c r="S15" s="42">
        <f>R15/G15</f>
        <v>5.4300417410768562E-2</v>
      </c>
      <c r="T15" s="25"/>
      <c r="U15" s="25"/>
      <c r="W15" s="4">
        <v>15</v>
      </c>
      <c r="X15" s="2">
        <f t="shared" si="0"/>
        <v>2.044750430292599</v>
      </c>
      <c r="Y15" s="2">
        <f t="shared" si="4"/>
        <v>1.7641196013289036</v>
      </c>
      <c r="Z15" s="5">
        <f t="shared" si="1"/>
        <v>1.7252888318356867</v>
      </c>
      <c r="AA15" s="2">
        <f t="shared" si="5"/>
        <v>2.0725388601036268</v>
      </c>
      <c r="AB15" s="2">
        <f t="shared" si="6"/>
        <v>2.1286956521739131</v>
      </c>
    </row>
    <row r="16" spans="2:28" ht="30" customHeight="1" x14ac:dyDescent="0.25">
      <c r="B16" s="18"/>
      <c r="C16" s="19"/>
      <c r="D16" s="19"/>
      <c r="G16" s="59" t="s">
        <v>13</v>
      </c>
      <c r="H16" s="59">
        <f>SUM(H5:H15)</f>
        <v>1710542.0952380954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</row>
    <row r="17" spans="2:21" ht="30" customHeight="1" x14ac:dyDescent="0.25">
      <c r="B17" s="18"/>
      <c r="C17" s="19"/>
      <c r="D17" s="19"/>
      <c r="G17" s="60"/>
      <c r="H17" s="60"/>
      <c r="I17" s="15"/>
      <c r="J17" s="15"/>
      <c r="K17" s="15"/>
      <c r="L17" s="15"/>
      <c r="M17" s="15"/>
      <c r="N17" s="15"/>
      <c r="O17" s="15"/>
      <c r="Q17" s="15"/>
      <c r="R17" s="15"/>
      <c r="S17" s="15"/>
      <c r="T17" s="15"/>
      <c r="U17" s="15"/>
    </row>
    <row r="18" spans="2:21" ht="30" customHeight="1" x14ac:dyDescent="0.25">
      <c r="B18" s="18"/>
      <c r="C18" s="19"/>
      <c r="D18" s="19"/>
      <c r="G18" s="40"/>
      <c r="H18" s="40"/>
      <c r="I18" s="15"/>
      <c r="J18" s="15"/>
      <c r="K18" s="15"/>
      <c r="L18" s="15"/>
      <c r="M18" s="15"/>
      <c r="N18" s="15"/>
      <c r="O18" s="15"/>
      <c r="Q18" s="15"/>
      <c r="R18" s="15"/>
      <c r="S18" s="15"/>
      <c r="T18" s="15"/>
      <c r="U18" s="15"/>
    </row>
    <row r="19" spans="2:21" ht="30" customHeight="1" x14ac:dyDescent="0.25">
      <c r="B19" s="18"/>
      <c r="C19" s="19"/>
      <c r="D19" s="19"/>
      <c r="G19" s="40"/>
      <c r="H19" s="40"/>
      <c r="I19" s="15"/>
      <c r="J19" s="15"/>
      <c r="K19" s="15"/>
      <c r="L19" s="15"/>
      <c r="M19" s="15"/>
      <c r="N19" s="15"/>
      <c r="O19" s="15"/>
    </row>
    <row r="20" spans="2:21" ht="30" customHeight="1" x14ac:dyDescent="0.25">
      <c r="B20" s="18"/>
      <c r="C20" s="19"/>
      <c r="D20" s="19"/>
      <c r="G20" s="40"/>
      <c r="H20" s="40"/>
      <c r="I20" s="15"/>
      <c r="J20" s="15"/>
      <c r="K20" s="15"/>
      <c r="L20" s="15"/>
      <c r="M20" s="15"/>
      <c r="N20" s="15"/>
      <c r="O20" s="15"/>
    </row>
    <row r="21" spans="2:21" ht="30" customHeight="1" x14ac:dyDescent="0.25">
      <c r="B21" s="18"/>
      <c r="C21" s="19"/>
      <c r="D21" s="19"/>
      <c r="G21" s="40"/>
      <c r="H21" s="40"/>
      <c r="I21" s="15"/>
      <c r="J21" s="15"/>
      <c r="K21" s="15"/>
      <c r="L21" s="15"/>
      <c r="M21" s="15"/>
      <c r="N21" s="15"/>
      <c r="O21" s="15"/>
    </row>
    <row r="22" spans="2:21" ht="30" customHeight="1" x14ac:dyDescent="0.25">
      <c r="B22" s="18"/>
      <c r="C22" s="19"/>
      <c r="D22" s="19"/>
      <c r="G22" s="40"/>
      <c r="H22" s="40"/>
      <c r="I22" s="15"/>
      <c r="J22" s="47" t="s">
        <v>37</v>
      </c>
      <c r="K22" s="47"/>
      <c r="L22" s="47"/>
      <c r="M22" s="47"/>
      <c r="N22" s="47"/>
      <c r="O22" s="47"/>
    </row>
    <row r="23" spans="2:21" ht="30" customHeight="1" x14ac:dyDescent="0.25">
      <c r="B23" s="18"/>
      <c r="C23" s="19"/>
      <c r="D23" s="19"/>
      <c r="G23" s="40"/>
      <c r="H23" s="40"/>
      <c r="I23" s="15"/>
      <c r="J23" s="30" t="s">
        <v>5</v>
      </c>
      <c r="K23" s="30" t="s">
        <v>10</v>
      </c>
      <c r="L23" s="30" t="s">
        <v>11</v>
      </c>
      <c r="M23" s="30" t="s">
        <v>12</v>
      </c>
      <c r="N23" s="30" t="s">
        <v>19</v>
      </c>
      <c r="O23" s="30" t="s">
        <v>20</v>
      </c>
    </row>
    <row r="24" spans="2:21" ht="30" customHeight="1" x14ac:dyDescent="0.25">
      <c r="B24" s="18"/>
      <c r="C24" s="19"/>
      <c r="D24" s="19"/>
      <c r="G24" s="40"/>
      <c r="H24" s="40"/>
      <c r="I24" s="15"/>
      <c r="J24" s="30" t="s">
        <v>45</v>
      </c>
      <c r="K24" s="31">
        <f>I5/((SUM(J5:K6,N5:P6)/5))</f>
        <v>1.1969734557181841</v>
      </c>
      <c r="L24" s="31">
        <f>J5/((SUM(I5,K5,N5:P6)/5))</f>
        <v>1.0852618757612666</v>
      </c>
      <c r="M24" s="31">
        <f>K5/((SUM(I5:J6,N5:P6)/5))</f>
        <v>1.2414891623461803</v>
      </c>
      <c r="N24" s="32">
        <f>L5/((SUM(I5:K6,M5:P6)/7))</f>
        <v>1.4324867531518364</v>
      </c>
      <c r="O24" s="32">
        <f>M5/((SUM(I5:K6,N5:P6)/6))</f>
        <v>1.3944655724579664</v>
      </c>
    </row>
    <row r="25" spans="2:21" ht="30" customHeight="1" x14ac:dyDescent="0.25">
      <c r="B25" s="18"/>
      <c r="C25" s="19"/>
      <c r="D25" s="19"/>
      <c r="G25" s="40"/>
      <c r="H25" s="40"/>
      <c r="I25" s="15"/>
      <c r="J25" s="30" t="s">
        <v>46</v>
      </c>
      <c r="K25" s="31">
        <f>I7/((SUM(J7,L7:P8)/6))</f>
        <v>0.84116641743217269</v>
      </c>
      <c r="L25" s="31">
        <f>J7/((SUM(I7,L7:P8)/6))</f>
        <v>0.69710295629745389</v>
      </c>
      <c r="M25" s="32">
        <f>K7/((SUM(I7:J8,L7:P8)/7))</f>
        <v>0.17988092078213397</v>
      </c>
      <c r="N25" s="31">
        <f>L7/((SUM(I7:J8,M7:P8)/6))</f>
        <v>1.1598226263228499</v>
      </c>
      <c r="O25" s="31">
        <f>M7/((SUM(I7:J8,L7,N7:P8)/6))</f>
        <v>1.1429098079428242</v>
      </c>
    </row>
    <row r="26" spans="2:21" ht="30" customHeight="1" x14ac:dyDescent="0.25">
      <c r="B26" s="18"/>
      <c r="C26" s="19"/>
      <c r="D26" s="19"/>
      <c r="G26" s="40"/>
      <c r="H26" s="40"/>
      <c r="I26" s="15"/>
      <c r="J26" s="30" t="s">
        <v>47</v>
      </c>
      <c r="K26" s="31">
        <f>I9/((SUM(J9,L9:P10)/6))</f>
        <v>1.1292070890466641</v>
      </c>
      <c r="L26" s="31">
        <f>J9/((SUM(I9,L9:P10)/6))</f>
        <v>1.2196929156547154</v>
      </c>
      <c r="M26" s="32">
        <f>K9/((SUM(I9:J10,L9:P10)/7))</f>
        <v>1.3290532989714234</v>
      </c>
      <c r="N26" s="31">
        <f>L9/((SUM(I9:J10,M9:P10)/6))</f>
        <v>1.1788140911943679</v>
      </c>
      <c r="O26" s="31">
        <f>M9/((SUM(I9:J10,L9,N9:P10)/6))</f>
        <v>1.1398485629766331</v>
      </c>
    </row>
    <row r="27" spans="2:21" ht="30" customHeight="1" x14ac:dyDescent="0.25">
      <c r="B27" s="18"/>
      <c r="C27" s="19"/>
      <c r="D27" s="19"/>
      <c r="G27" s="40"/>
      <c r="H27" s="40"/>
      <c r="I27" s="15"/>
      <c r="J27" s="30" t="s">
        <v>48</v>
      </c>
      <c r="K27" s="31">
        <f>I11/((SUM(J11:K12,M11)/3))</f>
        <v>1.1689453125</v>
      </c>
      <c r="L27" s="31">
        <f>J11/((SUM(I11,K11,M11)/3))</f>
        <v>0.75131810193321613</v>
      </c>
      <c r="M27" s="31">
        <f>K11/((SUM(I11,J11,M11)/3))</f>
        <v>0.86684782608695654</v>
      </c>
      <c r="N27" s="32">
        <f>L11/((SUM(I11:K12,M11)/4))</f>
        <v>1.3070976809557273</v>
      </c>
      <c r="O27" s="31">
        <f>M11/((SUM(I11:K12)/3))</f>
        <v>1.2562313060817547</v>
      </c>
    </row>
    <row r="28" spans="2:21" ht="30" customHeight="1" x14ac:dyDescent="0.25">
      <c r="B28" s="18"/>
      <c r="C28" s="19"/>
      <c r="D28" s="19"/>
      <c r="G28" s="40"/>
      <c r="H28" s="40"/>
      <c r="I28" s="15"/>
      <c r="J28" s="30" t="s">
        <v>49</v>
      </c>
      <c r="K28" s="31">
        <f>I13/((SUM(K13:M14,O13)/4))</f>
        <v>1.0808785260747371</v>
      </c>
      <c r="L28" s="32">
        <f>J13/((SUM(I13,K13,K13:M14,O13)/5))</f>
        <v>0.68406078689889671</v>
      </c>
      <c r="M28" s="31">
        <f>K13/((SUM(I13,K13:M14,O13)/4))</f>
        <v>0.72375645333114813</v>
      </c>
      <c r="N28" s="31">
        <f>L13/((SUM(I13,K13,M13,O13)/4))</f>
        <v>1.1691199830562322</v>
      </c>
      <c r="O28" s="31">
        <f>M13/((SUM(I13,K13,L13,O13,O13)/4))</f>
        <v>0.91333679294239756</v>
      </c>
    </row>
    <row r="29" spans="2:21" ht="30" customHeight="1" x14ac:dyDescent="0.25">
      <c r="B29" s="18"/>
      <c r="C29" s="19"/>
      <c r="D29" s="19"/>
      <c r="G29" s="40"/>
      <c r="H29" s="40"/>
      <c r="I29" s="15"/>
      <c r="J29" s="30">
        <v>11</v>
      </c>
      <c r="K29" s="31">
        <f>I15/((SUM(J15:M15)/4))</f>
        <v>1.0245795601552394</v>
      </c>
      <c r="L29" s="31">
        <f>J15/((SUM(I15,K15:M15)/4))</f>
        <v>0.89168765743073053</v>
      </c>
      <c r="M29" s="31">
        <f>K15/((SUM(I15:J15,L15:M15)/4))</f>
        <v>0.98587933247753534</v>
      </c>
      <c r="N29" s="31">
        <f>L15/((SUM(I15:K15,M15)/4))</f>
        <v>1.0376134889753568</v>
      </c>
      <c r="O29" s="31">
        <f>M15/((SUM(I15:L15)/4))</f>
        <v>1.0638852672750978</v>
      </c>
    </row>
    <row r="30" spans="2:21" ht="30" customHeight="1" x14ac:dyDescent="0.25">
      <c r="B30" s="18"/>
      <c r="C30" s="19"/>
      <c r="D30" s="19"/>
      <c r="G30" s="40"/>
      <c r="H30" s="40"/>
      <c r="I30" s="15"/>
      <c r="J30" s="15"/>
      <c r="K30" s="15"/>
      <c r="L30" s="15"/>
      <c r="M30" s="15"/>
      <c r="N30" s="15"/>
      <c r="O30" s="15"/>
    </row>
    <row r="31" spans="2:21" ht="30" customHeight="1" x14ac:dyDescent="0.25">
      <c r="B31" s="18"/>
      <c r="C31" s="19"/>
      <c r="D31" s="19"/>
      <c r="G31" s="40"/>
      <c r="H31" s="40"/>
      <c r="I31" s="15"/>
      <c r="J31" s="32">
        <v>1.43</v>
      </c>
      <c r="K31" s="15" t="s">
        <v>50</v>
      </c>
      <c r="L31" s="15"/>
      <c r="M31" s="15"/>
      <c r="N31" s="15"/>
      <c r="O31" s="15"/>
      <c r="Q31" s="15"/>
      <c r="R31" s="15"/>
      <c r="S31" s="15"/>
      <c r="T31" s="15"/>
      <c r="U31" s="15"/>
    </row>
    <row r="32" spans="2:21" ht="30" customHeight="1" x14ac:dyDescent="0.25">
      <c r="B32" s="18"/>
      <c r="C32" s="19"/>
      <c r="D32" s="19"/>
      <c r="G32" s="40"/>
      <c r="H32" s="40"/>
      <c r="I32" s="15"/>
      <c r="J32" s="32">
        <v>0.18</v>
      </c>
      <c r="K32" s="15" t="s">
        <v>51</v>
      </c>
      <c r="L32" s="15"/>
      <c r="M32" s="15"/>
      <c r="N32" s="15"/>
      <c r="O32" s="15"/>
      <c r="Q32" s="15"/>
      <c r="R32" s="15"/>
      <c r="S32" s="15"/>
      <c r="T32" s="15"/>
      <c r="U32" s="15"/>
    </row>
    <row r="33" spans="2:28" ht="30" customHeight="1" x14ac:dyDescent="0.25">
      <c r="B33" s="18"/>
      <c r="C33" s="19"/>
      <c r="D33" s="19"/>
      <c r="G33" s="40"/>
      <c r="H33" s="40"/>
      <c r="I33" s="15"/>
      <c r="J33" s="15"/>
      <c r="K33" s="15"/>
      <c r="L33" s="15"/>
      <c r="M33" s="15"/>
      <c r="N33" s="15"/>
      <c r="O33" s="15"/>
      <c r="Q33" s="15"/>
      <c r="R33" s="15"/>
      <c r="S33" s="15"/>
      <c r="T33" s="15"/>
      <c r="U33" s="15"/>
    </row>
    <row r="34" spans="2:28" ht="30" customHeight="1" x14ac:dyDescent="0.25">
      <c r="B34" s="18"/>
      <c r="C34" s="19"/>
      <c r="D34" s="19"/>
      <c r="G34" s="40"/>
      <c r="H34" s="40"/>
      <c r="I34" s="15"/>
      <c r="J34" s="15"/>
      <c r="K34" s="15"/>
      <c r="L34" s="15"/>
      <c r="M34" s="15"/>
      <c r="N34" s="15"/>
      <c r="O34" s="15"/>
      <c r="Q34" s="15"/>
      <c r="R34" s="15"/>
      <c r="S34" s="15"/>
      <c r="T34" s="15"/>
      <c r="U34" s="15"/>
    </row>
    <row r="35" spans="2:28" ht="30" customHeight="1" x14ac:dyDescent="0.25">
      <c r="B35" s="18"/>
      <c r="C35" s="19"/>
      <c r="D35" s="19"/>
      <c r="G35" s="40"/>
      <c r="H35" s="40"/>
      <c r="I35" s="15"/>
      <c r="J35" s="15"/>
      <c r="K35" s="15"/>
      <c r="L35" s="15"/>
      <c r="M35" s="15"/>
      <c r="N35" s="15"/>
      <c r="O35" s="15"/>
      <c r="Q35" s="15"/>
      <c r="R35" s="15"/>
      <c r="S35" s="15"/>
      <c r="T35" s="15"/>
      <c r="U35" s="15"/>
    </row>
    <row r="36" spans="2:28" ht="30" customHeight="1" x14ac:dyDescent="0.25">
      <c r="B36" s="21"/>
      <c r="C36" s="16"/>
      <c r="D36" s="28"/>
      <c r="E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</row>
    <row r="37" spans="2:28" ht="30" customHeight="1" x14ac:dyDescent="0.25">
      <c r="B37" s="20"/>
      <c r="C37" s="16"/>
      <c r="D37" s="29"/>
      <c r="E37" s="19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</row>
    <row r="38" spans="2:28" ht="30" customHeight="1" x14ac:dyDescent="0.25">
      <c r="B38" s="20"/>
      <c r="C38" s="16"/>
      <c r="D38" s="29"/>
      <c r="E38" s="19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</row>
    <row r="39" spans="2:28" ht="30" customHeight="1" x14ac:dyDescent="0.25">
      <c r="B39" s="20"/>
      <c r="C39" s="16"/>
      <c r="D39" s="29"/>
      <c r="E39" s="22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</row>
    <row r="40" spans="2:28" ht="30" customHeight="1" x14ac:dyDescent="0.25">
      <c r="B40" s="20"/>
      <c r="C40" s="16"/>
      <c r="D40" s="11"/>
      <c r="E40" s="22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</row>
    <row r="41" spans="2:28" ht="30" customHeight="1" x14ac:dyDescent="0.25">
      <c r="B41" s="20"/>
      <c r="C41" s="16"/>
      <c r="D41" s="11"/>
      <c r="E41" s="22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W41" s="12"/>
      <c r="X41" s="13"/>
      <c r="Y41" s="13"/>
      <c r="Z41" s="14"/>
      <c r="AA41" s="13"/>
      <c r="AB41" s="13"/>
    </row>
    <row r="42" spans="2:28" ht="30" customHeight="1" x14ac:dyDescent="0.25">
      <c r="B42" s="20"/>
      <c r="C42" s="16"/>
      <c r="D42" s="11"/>
      <c r="E42" s="22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W42" s="12"/>
      <c r="X42" s="13"/>
      <c r="Y42" s="13"/>
      <c r="Z42" s="14"/>
      <c r="AA42" s="13"/>
      <c r="AB42" s="13"/>
    </row>
    <row r="43" spans="2:28" ht="30" customHeight="1" x14ac:dyDescent="0.25">
      <c r="B43" s="20"/>
      <c r="C43" s="16"/>
      <c r="D43" s="11"/>
      <c r="E43" s="22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W43" s="12"/>
      <c r="X43" s="13"/>
      <c r="Y43" s="13"/>
      <c r="Z43" s="14"/>
      <c r="AA43" s="13"/>
      <c r="AB43" s="13"/>
    </row>
    <row r="44" spans="2:28" ht="30" customHeight="1" x14ac:dyDescent="0.25">
      <c r="B44" s="20"/>
      <c r="C44" s="16"/>
      <c r="D44" s="11"/>
      <c r="E44" s="22"/>
      <c r="H44" s="15"/>
      <c r="I44" s="15"/>
      <c r="J44" s="15"/>
      <c r="K44" s="15"/>
      <c r="L44" s="15"/>
      <c r="M44" s="15"/>
      <c r="N44" s="15"/>
      <c r="O44" s="15"/>
      <c r="Q44" s="12"/>
      <c r="R44" s="13"/>
      <c r="S44" s="13"/>
      <c r="T44" s="14"/>
      <c r="U44" s="13"/>
      <c r="V44" s="13"/>
    </row>
    <row r="45" spans="2:28" ht="30" customHeight="1" x14ac:dyDescent="0.25">
      <c r="B45" s="20"/>
      <c r="C45" s="16"/>
      <c r="D45" s="11"/>
      <c r="E45" s="22"/>
      <c r="H45" s="15"/>
      <c r="I45" s="15"/>
      <c r="J45" s="15"/>
      <c r="K45" s="15"/>
      <c r="L45" s="15"/>
      <c r="M45" s="15"/>
      <c r="N45" s="15"/>
      <c r="O45" s="15"/>
      <c r="Q45" s="12"/>
      <c r="R45" s="13"/>
      <c r="S45" s="13"/>
      <c r="T45" s="14"/>
      <c r="U45" s="13"/>
      <c r="V45" s="13"/>
    </row>
    <row r="46" spans="2:28" ht="30" customHeight="1" x14ac:dyDescent="0.25">
      <c r="B46" s="20"/>
      <c r="C46" s="16"/>
      <c r="D46" s="11"/>
      <c r="E46" s="22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W46" s="12"/>
      <c r="X46" s="13"/>
      <c r="Y46" s="13"/>
      <c r="Z46" s="14"/>
      <c r="AA46" s="13"/>
      <c r="AB46" s="13"/>
    </row>
    <row r="47" spans="2:28" ht="30" customHeight="1" x14ac:dyDescent="0.25">
      <c r="B47" s="20"/>
      <c r="C47" s="16"/>
      <c r="D47" s="11"/>
      <c r="E47" s="22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W47" s="12"/>
      <c r="X47" s="13"/>
      <c r="Y47" s="13"/>
      <c r="Z47" s="14"/>
      <c r="AA47" s="13"/>
      <c r="AB47" s="13"/>
    </row>
    <row r="48" spans="2:28" ht="30" customHeight="1" x14ac:dyDescent="0.25">
      <c r="B48" s="20"/>
      <c r="C48" s="16"/>
      <c r="D48" s="11"/>
      <c r="E48" s="22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W48" s="12"/>
      <c r="X48" s="13"/>
      <c r="Y48" s="13"/>
      <c r="Z48" s="14"/>
      <c r="AA48" s="13"/>
      <c r="AB48" s="13"/>
    </row>
    <row r="49" spans="2:28" ht="30" customHeight="1" x14ac:dyDescent="0.25">
      <c r="B49" s="20"/>
      <c r="C49" s="16"/>
      <c r="D49" s="11"/>
      <c r="E49" s="22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W49" s="12"/>
      <c r="X49" s="13"/>
      <c r="Y49" s="13"/>
      <c r="Z49" s="14"/>
      <c r="AA49" s="13"/>
      <c r="AB49" s="13"/>
    </row>
    <row r="50" spans="2:28" ht="30" customHeight="1" x14ac:dyDescent="0.25">
      <c r="E50" s="22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W50" s="12"/>
      <c r="X50" s="13"/>
      <c r="Y50" s="13"/>
      <c r="Z50" s="14"/>
      <c r="AA50" s="13"/>
      <c r="AB50" s="13"/>
    </row>
    <row r="51" spans="2:28" ht="30" customHeight="1" x14ac:dyDescent="0.25">
      <c r="E51" s="22"/>
      <c r="H51" s="15"/>
      <c r="I51" s="15"/>
      <c r="N51" s="15"/>
      <c r="O51" s="15"/>
      <c r="P51" s="15"/>
      <c r="Q51" s="15"/>
      <c r="R51" s="15"/>
      <c r="S51" s="15"/>
      <c r="T51" s="15"/>
      <c r="U51" s="15"/>
      <c r="W51" s="12"/>
      <c r="X51" s="13"/>
      <c r="Y51" s="13"/>
      <c r="Z51" s="14"/>
      <c r="AA51" s="13"/>
      <c r="AB51" s="13"/>
    </row>
    <row r="52" spans="2:28" ht="30" customHeight="1" x14ac:dyDescent="0.25">
      <c r="E52" s="22"/>
      <c r="H52" s="15"/>
      <c r="I52" s="15"/>
      <c r="N52" s="15"/>
      <c r="O52" s="15"/>
      <c r="P52" s="15"/>
      <c r="Q52" s="15"/>
      <c r="R52" s="15"/>
      <c r="S52" s="15"/>
      <c r="T52" s="15"/>
      <c r="U52" s="15"/>
      <c r="W52" s="12"/>
      <c r="X52" s="13"/>
      <c r="Y52" s="13"/>
      <c r="Z52" s="14"/>
      <c r="AA52" s="13"/>
      <c r="AB52" s="13"/>
    </row>
    <row r="53" spans="2:28" ht="30" customHeight="1" x14ac:dyDescent="0.25">
      <c r="H53" s="15"/>
      <c r="I53" s="15"/>
      <c r="N53" s="15"/>
      <c r="O53" s="15"/>
      <c r="P53" s="15"/>
      <c r="Q53" s="15"/>
      <c r="R53" s="15"/>
      <c r="S53" s="15"/>
      <c r="T53" s="15"/>
      <c r="U53" s="15"/>
      <c r="W53" s="12"/>
      <c r="X53" s="13"/>
      <c r="Y53" s="13"/>
      <c r="Z53" s="14"/>
      <c r="AA53" s="13"/>
      <c r="AB53" s="13"/>
    </row>
    <row r="54" spans="2:28" ht="30" customHeight="1" x14ac:dyDescent="0.25">
      <c r="H54" s="15"/>
      <c r="I54" s="15"/>
      <c r="N54" s="15"/>
      <c r="O54" s="15"/>
      <c r="P54" s="15"/>
      <c r="Q54" s="15"/>
      <c r="R54" s="15"/>
      <c r="S54" s="15"/>
      <c r="T54" s="15"/>
      <c r="U54" s="15"/>
    </row>
    <row r="55" spans="2:28" ht="30" customHeight="1" x14ac:dyDescent="0.25">
      <c r="H55" s="15"/>
      <c r="I55" s="15"/>
      <c r="O55" s="15"/>
      <c r="P55" s="15"/>
      <c r="Q55" s="15"/>
      <c r="R55" s="15"/>
      <c r="S55" s="15"/>
      <c r="T55" s="15"/>
      <c r="U55" s="15"/>
    </row>
    <row r="56" spans="2:28" ht="30" customHeight="1" x14ac:dyDescent="0.25">
      <c r="H56" s="15"/>
      <c r="I56" s="15"/>
      <c r="P56" s="15"/>
      <c r="Q56" s="15"/>
      <c r="R56" s="15"/>
      <c r="S56" s="15"/>
      <c r="T56" s="15"/>
      <c r="U56" s="15"/>
    </row>
    <row r="57" spans="2:28" ht="30" customHeight="1" x14ac:dyDescent="0.25">
      <c r="H57" s="15"/>
      <c r="I57" s="15"/>
      <c r="P57" s="15"/>
      <c r="Q57" s="15"/>
      <c r="R57" s="15"/>
      <c r="S57" s="15"/>
      <c r="T57" s="15"/>
      <c r="U57" s="15"/>
    </row>
    <row r="58" spans="2:28" ht="30" customHeight="1" x14ac:dyDescent="0.25">
      <c r="H58" s="15"/>
      <c r="I58" s="15"/>
      <c r="P58" s="15"/>
      <c r="Q58" s="15"/>
      <c r="R58" s="15"/>
      <c r="S58" s="15"/>
      <c r="T58" s="15"/>
      <c r="U58" s="15"/>
    </row>
    <row r="59" spans="2:28" ht="30" customHeight="1" x14ac:dyDescent="0.25">
      <c r="H59" s="15"/>
      <c r="I59" s="15"/>
      <c r="P59" s="15"/>
      <c r="Q59" s="15"/>
      <c r="R59" s="15"/>
      <c r="S59" s="15"/>
      <c r="T59" s="15"/>
      <c r="U59" s="15"/>
    </row>
    <row r="60" spans="2:28" ht="30" customHeight="1" x14ac:dyDescent="0.25">
      <c r="H60" s="15"/>
      <c r="I60" s="15"/>
      <c r="P60" s="15"/>
      <c r="Q60" s="15"/>
      <c r="R60" s="15"/>
      <c r="S60" s="15"/>
      <c r="T60" s="15"/>
      <c r="U60" s="15"/>
    </row>
    <row r="61" spans="2:28" ht="30" customHeight="1" x14ac:dyDescent="0.25">
      <c r="H61" s="15"/>
      <c r="I61" s="15"/>
      <c r="P61" s="15"/>
      <c r="Q61" s="15"/>
      <c r="R61" s="15"/>
      <c r="S61" s="15"/>
      <c r="T61" s="15"/>
      <c r="U61" s="15"/>
    </row>
    <row r="62" spans="2:28" ht="30" customHeight="1" x14ac:dyDescent="0.25">
      <c r="H62" s="15"/>
      <c r="I62" s="15"/>
      <c r="P62" s="15"/>
      <c r="Q62" s="15"/>
      <c r="R62" s="15"/>
      <c r="S62" s="15"/>
      <c r="T62" s="15"/>
      <c r="U62" s="15"/>
    </row>
    <row r="63" spans="2:28" ht="30" customHeight="1" x14ac:dyDescent="0.25">
      <c r="H63" s="15"/>
      <c r="I63" s="15"/>
      <c r="P63" s="15"/>
      <c r="Q63" s="15"/>
      <c r="R63" s="15"/>
      <c r="S63" s="15"/>
      <c r="T63" s="15"/>
      <c r="U63" s="15"/>
    </row>
    <row r="64" spans="2:28" ht="30" customHeight="1" x14ac:dyDescent="0.25">
      <c r="H64" s="15"/>
      <c r="I64" s="15"/>
      <c r="P64" s="15"/>
      <c r="Q64" s="15"/>
      <c r="R64" s="15"/>
      <c r="S64" s="15"/>
      <c r="T64" s="15"/>
      <c r="U64" s="15"/>
    </row>
    <row r="65" spans="8:21" ht="30" customHeight="1" x14ac:dyDescent="0.25">
      <c r="H65" s="15"/>
      <c r="P65" s="15"/>
      <c r="Q65" s="15"/>
      <c r="R65" s="15"/>
      <c r="S65" s="15"/>
      <c r="T65" s="15"/>
      <c r="U65" s="15"/>
    </row>
    <row r="66" spans="8:21" ht="30" customHeight="1" x14ac:dyDescent="0.25">
      <c r="H66" s="15"/>
      <c r="P66" s="15"/>
      <c r="Q66" s="15"/>
      <c r="R66" s="15"/>
      <c r="S66" s="15"/>
      <c r="T66" s="15"/>
      <c r="U66" s="15"/>
    </row>
    <row r="67" spans="8:21" ht="30" customHeight="1" x14ac:dyDescent="0.25">
      <c r="H67" s="15"/>
      <c r="P67" s="15"/>
      <c r="Q67" s="15"/>
      <c r="R67" s="15"/>
      <c r="S67" s="15"/>
      <c r="T67" s="15"/>
      <c r="U67" s="15"/>
    </row>
    <row r="68" spans="8:21" ht="30" customHeight="1" x14ac:dyDescent="0.25">
      <c r="H68" s="15"/>
      <c r="P68" s="15"/>
      <c r="Q68" s="15"/>
      <c r="R68" s="15"/>
      <c r="S68" s="15"/>
      <c r="T68" s="15"/>
      <c r="U68" s="15"/>
    </row>
    <row r="69" spans="8:21" ht="30" customHeight="1" x14ac:dyDescent="0.25">
      <c r="H69" s="15"/>
      <c r="P69" s="15"/>
      <c r="Q69" s="15"/>
      <c r="R69" s="15"/>
      <c r="S69" s="15"/>
      <c r="T69" s="15"/>
      <c r="U69" s="15"/>
    </row>
    <row r="70" spans="8:21" ht="30" customHeight="1" x14ac:dyDescent="0.25">
      <c r="H70" s="15"/>
      <c r="P70" s="15"/>
      <c r="Q70" s="15"/>
      <c r="R70" s="15"/>
      <c r="S70" s="15"/>
      <c r="T70" s="15"/>
      <c r="U70" s="15"/>
    </row>
    <row r="71" spans="8:21" ht="30" customHeight="1" x14ac:dyDescent="0.25">
      <c r="H71" s="15"/>
    </row>
    <row r="72" spans="8:21" ht="30" customHeight="1" x14ac:dyDescent="0.25">
      <c r="H72" s="15"/>
    </row>
    <row r="73" spans="8:21" ht="30" customHeight="1" x14ac:dyDescent="0.25">
      <c r="H73" s="15"/>
    </row>
    <row r="74" spans="8:21" ht="30" customHeight="1" x14ac:dyDescent="0.25">
      <c r="H74" s="15"/>
    </row>
    <row r="75" spans="8:21" ht="30" customHeight="1" x14ac:dyDescent="0.25">
      <c r="H75" s="15"/>
    </row>
    <row r="76" spans="8:21" ht="30" customHeight="1" x14ac:dyDescent="0.25">
      <c r="H76" s="15"/>
    </row>
    <row r="77" spans="8:21" ht="30" customHeight="1" x14ac:dyDescent="0.25">
      <c r="H77" s="15"/>
    </row>
    <row r="78" spans="8:21" ht="30" customHeight="1" x14ac:dyDescent="0.25">
      <c r="H78" s="15"/>
    </row>
    <row r="79" spans="8:21" ht="30" customHeight="1" x14ac:dyDescent="0.25">
      <c r="H79" s="15"/>
    </row>
    <row r="80" spans="8:21" ht="30" customHeight="1" x14ac:dyDescent="0.25">
      <c r="H80" s="15"/>
    </row>
    <row r="81" spans="8:8" ht="30" customHeight="1" x14ac:dyDescent="0.25">
      <c r="H81" s="15"/>
    </row>
    <row r="82" spans="8:8" ht="30" customHeight="1" x14ac:dyDescent="0.25">
      <c r="H82" s="15"/>
    </row>
    <row r="83" spans="8:8" ht="30" customHeight="1" x14ac:dyDescent="0.25">
      <c r="H83" s="15"/>
    </row>
    <row r="84" spans="8:8" ht="30" customHeight="1" x14ac:dyDescent="0.25">
      <c r="H84" s="15"/>
    </row>
    <row r="85" spans="8:8" ht="30" customHeight="1" x14ac:dyDescent="0.25">
      <c r="H85" s="15"/>
    </row>
    <row r="86" spans="8:8" ht="30" customHeight="1" x14ac:dyDescent="0.25">
      <c r="H86" s="15"/>
    </row>
    <row r="87" spans="8:8" ht="30" customHeight="1" x14ac:dyDescent="0.25">
      <c r="H87" s="15"/>
    </row>
    <row r="88" spans="8:8" ht="30" customHeight="1" x14ac:dyDescent="0.25">
      <c r="H88" s="15"/>
    </row>
    <row r="89" spans="8:8" ht="30" customHeight="1" x14ac:dyDescent="0.25">
      <c r="H89" s="15"/>
    </row>
    <row r="90" spans="8:8" ht="30" customHeight="1" x14ac:dyDescent="0.25">
      <c r="H90" s="15"/>
    </row>
    <row r="91" spans="8:8" ht="30" customHeight="1" x14ac:dyDescent="0.25">
      <c r="H91" s="15"/>
    </row>
    <row r="92" spans="8:8" ht="30" customHeight="1" x14ac:dyDescent="0.25">
      <c r="H92" s="15"/>
    </row>
    <row r="93" spans="8:8" ht="30" customHeight="1" x14ac:dyDescent="0.25">
      <c r="H93" s="15"/>
    </row>
    <row r="94" spans="8:8" ht="30" customHeight="1" x14ac:dyDescent="0.25">
      <c r="H94" s="15"/>
    </row>
    <row r="95" spans="8:8" ht="30" customHeight="1" x14ac:dyDescent="0.25">
      <c r="H95" s="15"/>
    </row>
    <row r="96" spans="8:8" ht="30" customHeight="1" x14ac:dyDescent="0.25">
      <c r="H96" s="15"/>
    </row>
    <row r="97" spans="8:8" ht="30" customHeight="1" x14ac:dyDescent="0.25">
      <c r="H97" s="15"/>
    </row>
    <row r="98" spans="8:8" ht="30" customHeight="1" x14ac:dyDescent="0.25">
      <c r="H98" s="15"/>
    </row>
    <row r="99" spans="8:8" ht="30" customHeight="1" x14ac:dyDescent="0.25">
      <c r="H99" s="15"/>
    </row>
    <row r="100" spans="8:8" ht="30" customHeight="1" x14ac:dyDescent="0.25">
      <c r="H100" s="15"/>
    </row>
    <row r="101" spans="8:8" ht="30" customHeight="1" x14ac:dyDescent="0.25">
      <c r="H101" s="15"/>
    </row>
    <row r="102" spans="8:8" ht="30" customHeight="1" x14ac:dyDescent="0.25">
      <c r="H102" s="15"/>
    </row>
    <row r="103" spans="8:8" ht="30" customHeight="1" x14ac:dyDescent="0.25">
      <c r="H103" s="15"/>
    </row>
    <row r="104" spans="8:8" ht="30" customHeight="1" x14ac:dyDescent="0.25">
      <c r="H104" s="15"/>
    </row>
    <row r="105" spans="8:8" ht="30" customHeight="1" x14ac:dyDescent="0.25">
      <c r="H105" s="15"/>
    </row>
    <row r="106" spans="8:8" ht="30" customHeight="1" x14ac:dyDescent="0.25">
      <c r="H106" s="15"/>
    </row>
    <row r="107" spans="8:8" ht="30" customHeight="1" x14ac:dyDescent="0.25">
      <c r="H107" s="15"/>
    </row>
    <row r="108" spans="8:8" ht="30" customHeight="1" x14ac:dyDescent="0.25">
      <c r="H108" s="15"/>
    </row>
    <row r="109" spans="8:8" ht="30" customHeight="1" x14ac:dyDescent="0.25">
      <c r="H109" s="15"/>
    </row>
    <row r="110" spans="8:8" ht="30" customHeight="1" x14ac:dyDescent="0.25">
      <c r="H110" s="15"/>
    </row>
    <row r="111" spans="8:8" ht="30" customHeight="1" x14ac:dyDescent="0.25">
      <c r="H111" s="15"/>
    </row>
    <row r="112" spans="8:8" ht="30" customHeight="1" x14ac:dyDescent="0.25">
      <c r="H112" s="15"/>
    </row>
    <row r="113" spans="8:8" ht="30" customHeight="1" x14ac:dyDescent="0.25">
      <c r="H113" s="15"/>
    </row>
    <row r="114" spans="8:8" ht="30" customHeight="1" x14ac:dyDescent="0.25">
      <c r="H114" s="15"/>
    </row>
    <row r="115" spans="8:8" ht="30" customHeight="1" x14ac:dyDescent="0.25">
      <c r="H115" s="15"/>
    </row>
    <row r="116" spans="8:8" ht="30" customHeight="1" x14ac:dyDescent="0.25">
      <c r="H116" s="15"/>
    </row>
    <row r="117" spans="8:8" ht="30" customHeight="1" x14ac:dyDescent="0.25">
      <c r="H117" s="15"/>
    </row>
    <row r="118" spans="8:8" ht="30" customHeight="1" x14ac:dyDescent="0.25">
      <c r="H118" s="15"/>
    </row>
    <row r="119" spans="8:8" ht="30" customHeight="1" x14ac:dyDescent="0.25">
      <c r="H119" s="15"/>
    </row>
    <row r="120" spans="8:8" ht="30" customHeight="1" x14ac:dyDescent="0.25">
      <c r="H120" s="15"/>
    </row>
    <row r="121" spans="8:8" ht="30" customHeight="1" x14ac:dyDescent="0.25">
      <c r="H121" s="15"/>
    </row>
    <row r="122" spans="8:8" ht="30" customHeight="1" x14ac:dyDescent="0.25">
      <c r="H122" s="15"/>
    </row>
    <row r="123" spans="8:8" ht="30" customHeight="1" x14ac:dyDescent="0.25">
      <c r="H123" s="15"/>
    </row>
    <row r="124" spans="8:8" ht="30" customHeight="1" x14ac:dyDescent="0.25">
      <c r="H124" s="15"/>
    </row>
  </sheetData>
  <mergeCells count="90">
    <mergeCell ref="Q5:Q6"/>
    <mergeCell ref="S3:S4"/>
    <mergeCell ref="B2:S2"/>
    <mergeCell ref="B3:D3"/>
    <mergeCell ref="O3:O4"/>
    <mergeCell ref="N3:N4"/>
    <mergeCell ref="F3:F4"/>
    <mergeCell ref="E3:E4"/>
    <mergeCell ref="G3:G4"/>
    <mergeCell ref="H3:H4"/>
    <mergeCell ref="I3:I4"/>
    <mergeCell ref="J3:J4"/>
    <mergeCell ref="P3:P4"/>
    <mergeCell ref="K3:K4"/>
    <mergeCell ref="L3:L4"/>
    <mergeCell ref="Q3:Q4"/>
    <mergeCell ref="R3:R4"/>
    <mergeCell ref="G16:G17"/>
    <mergeCell ref="H16:H17"/>
    <mergeCell ref="M3:M4"/>
    <mergeCell ref="J5:J6"/>
    <mergeCell ref="K5:K6"/>
    <mergeCell ref="L5:L6"/>
    <mergeCell ref="M5:M6"/>
    <mergeCell ref="G13:G14"/>
    <mergeCell ref="J9:J10"/>
    <mergeCell ref="K9:K10"/>
    <mergeCell ref="L9:L10"/>
    <mergeCell ref="M9:M10"/>
    <mergeCell ref="G11:G12"/>
    <mergeCell ref="I9:I10"/>
    <mergeCell ref="G5:G6"/>
    <mergeCell ref="I5:I6"/>
    <mergeCell ref="S5:S6"/>
    <mergeCell ref="F7:F8"/>
    <mergeCell ref="G7:G8"/>
    <mergeCell ref="F9:F10"/>
    <mergeCell ref="G9:G10"/>
    <mergeCell ref="I7:I8"/>
    <mergeCell ref="J7:J8"/>
    <mergeCell ref="K7:K8"/>
    <mergeCell ref="L7:L8"/>
    <mergeCell ref="M7:M8"/>
    <mergeCell ref="N7:N8"/>
    <mergeCell ref="O7:O8"/>
    <mergeCell ref="P7:P8"/>
    <mergeCell ref="F5:F6"/>
    <mergeCell ref="R5:R6"/>
    <mergeCell ref="N5:N6"/>
    <mergeCell ref="F11:F12"/>
    <mergeCell ref="C5:C6"/>
    <mergeCell ref="P9:P10"/>
    <mergeCell ref="I11:I12"/>
    <mergeCell ref="J11:J12"/>
    <mergeCell ref="K11:K12"/>
    <mergeCell ref="L11:L12"/>
    <mergeCell ref="M11:M12"/>
    <mergeCell ref="N11:N12"/>
    <mergeCell ref="O11:O12"/>
    <mergeCell ref="P11:P12"/>
    <mergeCell ref="C7:C8"/>
    <mergeCell ref="C9:C10"/>
    <mergeCell ref="C11:C12"/>
    <mergeCell ref="O5:O6"/>
    <mergeCell ref="P5:P6"/>
    <mergeCell ref="N13:N14"/>
    <mergeCell ref="O13:O14"/>
    <mergeCell ref="P13:P14"/>
    <mergeCell ref="F13:F14"/>
    <mergeCell ref="I13:I14"/>
    <mergeCell ref="J13:J14"/>
    <mergeCell ref="K13:K14"/>
    <mergeCell ref="L13:L14"/>
    <mergeCell ref="M13:M14"/>
    <mergeCell ref="S13:S14"/>
    <mergeCell ref="C13:C14"/>
    <mergeCell ref="J22:O22"/>
    <mergeCell ref="S7:S8"/>
    <mergeCell ref="Q9:Q10"/>
    <mergeCell ref="R9:R10"/>
    <mergeCell ref="Q11:Q12"/>
    <mergeCell ref="R11:R12"/>
    <mergeCell ref="S9:S10"/>
    <mergeCell ref="S11:S12"/>
    <mergeCell ref="Q7:Q8"/>
    <mergeCell ref="R7:R8"/>
    <mergeCell ref="Q13:Q14"/>
    <mergeCell ref="R13:R14"/>
    <mergeCell ref="N9:N10"/>
    <mergeCell ref="O9:O10"/>
  </mergeCells>
  <phoneticPr fontId="4" type="noConversion"/>
  <conditionalFormatting sqref="K24:O29">
    <cfRule type="cellIs" dxfId="5" priority="5" operator="lessThan">
      <formula>0.69</formula>
    </cfRule>
    <cfRule type="cellIs" dxfId="6" priority="4" operator="greaterThan">
      <formula>1.3</formula>
    </cfRule>
  </conditionalFormatting>
  <conditionalFormatting sqref="J31:J32">
    <cfRule type="cellIs" dxfId="4" priority="1" operator="lessThan">
      <formula>0.75</formula>
    </cfRule>
    <cfRule type="cellIs" dxfId="3" priority="2" operator="greaterThan">
      <formula>1.25</formula>
    </cfRule>
    <cfRule type="cellIs" dxfId="2" priority="3" operator="lessThan">
      <formula>0.7</formula>
    </cfRule>
  </conditionalFormatting>
  <pageMargins left="0.19685039370078741" right="0.19685039370078741" top="0.94488188976377963" bottom="0" header="0.31496062992125984" footer="0"/>
  <pageSetup paperSize="8" scale="6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5C23C-830F-459F-B130-0C04ED0875B4}">
  <sheetPr>
    <pageSetUpPr fitToPage="1"/>
  </sheetPr>
  <dimension ref="B1:K46"/>
  <sheetViews>
    <sheetView topLeftCell="B1" zoomScale="85" zoomScaleNormal="85" workbookViewId="0">
      <pane xSplit="3" ySplit="6" topLeftCell="E7" activePane="bottomRight" state="frozen"/>
      <selection activeCell="B1" sqref="B1"/>
      <selection pane="topRight" activeCell="G1" sqref="G1"/>
      <selection pane="bottomLeft" activeCell="B8" sqref="B8"/>
      <selection pane="bottomRight" activeCell="Q15" sqref="Q15"/>
    </sheetView>
  </sheetViews>
  <sheetFormatPr defaultRowHeight="15" x14ac:dyDescent="0.25"/>
  <cols>
    <col min="1" max="1" width="2.7109375" customWidth="1"/>
    <col min="2" max="2" width="5.7109375" bestFit="1" customWidth="1"/>
    <col min="3" max="3" width="9.28515625" bestFit="1" customWidth="1"/>
    <col min="4" max="4" width="52.5703125" style="8" customWidth="1"/>
    <col min="5" max="5" width="24.42578125" customWidth="1"/>
    <col min="6" max="6" width="20.7109375" hidden="1" customWidth="1"/>
    <col min="7" max="11" width="9.28515625" bestFit="1" customWidth="1"/>
  </cols>
  <sheetData>
    <row r="1" spans="2:11" x14ac:dyDescent="0.25">
      <c r="D1"/>
    </row>
    <row r="2" spans="2:11" x14ac:dyDescent="0.25">
      <c r="D2"/>
    </row>
    <row r="3" spans="2:11" x14ac:dyDescent="0.25">
      <c r="D3"/>
    </row>
    <row r="4" spans="2:11" x14ac:dyDescent="0.25">
      <c r="D4"/>
    </row>
    <row r="5" spans="2:11" ht="30" customHeight="1" x14ac:dyDescent="0.25">
      <c r="B5" s="75"/>
      <c r="C5" s="75"/>
      <c r="D5" s="75"/>
      <c r="E5" s="76" t="s">
        <v>27</v>
      </c>
      <c r="F5" s="76" t="s">
        <v>21</v>
      </c>
      <c r="G5" s="71" t="s">
        <v>26</v>
      </c>
      <c r="H5" s="71"/>
      <c r="I5" s="71"/>
      <c r="J5" s="71"/>
      <c r="K5" s="71"/>
    </row>
    <row r="6" spans="2:11" ht="30" customHeight="1" x14ac:dyDescent="0.25">
      <c r="B6" s="33" t="s">
        <v>5</v>
      </c>
      <c r="C6" s="33" t="s">
        <v>7</v>
      </c>
      <c r="D6" s="33" t="s">
        <v>6</v>
      </c>
      <c r="E6" s="76"/>
      <c r="F6" s="76"/>
      <c r="G6" s="35" t="s">
        <v>28</v>
      </c>
      <c r="H6" s="35" t="s">
        <v>29</v>
      </c>
      <c r="I6" s="35" t="s">
        <v>30</v>
      </c>
      <c r="J6" s="35" t="s">
        <v>31</v>
      </c>
      <c r="K6" s="35" t="s">
        <v>32</v>
      </c>
    </row>
    <row r="7" spans="2:11" ht="30" customHeight="1" x14ac:dyDescent="0.25">
      <c r="B7" s="34">
        <v>1</v>
      </c>
      <c r="C7" s="77">
        <v>482665</v>
      </c>
      <c r="D7" s="36" t="s">
        <v>39</v>
      </c>
      <c r="E7" s="34">
        <v>4</v>
      </c>
      <c r="F7" s="37" t="e">
        <f>#REF!</f>
        <v>#REF!</v>
      </c>
      <c r="G7" s="72">
        <v>0.1</v>
      </c>
      <c r="H7" s="72">
        <v>0.15</v>
      </c>
      <c r="I7" s="72">
        <v>0.15</v>
      </c>
      <c r="J7" s="72">
        <v>0.3</v>
      </c>
      <c r="K7" s="72">
        <v>0.3</v>
      </c>
    </row>
    <row r="8" spans="2:11" ht="30" customHeight="1" x14ac:dyDescent="0.25">
      <c r="B8" s="34">
        <v>2</v>
      </c>
      <c r="C8" s="78"/>
      <c r="D8" s="36" t="s">
        <v>40</v>
      </c>
      <c r="E8" s="34">
        <v>1</v>
      </c>
      <c r="F8" s="37" t="e">
        <f>#REF!</f>
        <v>#REF!</v>
      </c>
      <c r="G8" s="73"/>
      <c r="H8" s="73"/>
      <c r="I8" s="73"/>
      <c r="J8" s="73"/>
      <c r="K8" s="73"/>
    </row>
    <row r="9" spans="2:11" ht="30" customHeight="1" x14ac:dyDescent="0.25">
      <c r="B9" s="34">
        <v>3</v>
      </c>
      <c r="C9" s="77">
        <v>482665</v>
      </c>
      <c r="D9" s="36" t="s">
        <v>42</v>
      </c>
      <c r="E9" s="34">
        <v>4</v>
      </c>
      <c r="F9" s="37" t="e">
        <f>#REF!</f>
        <v>#REF!</v>
      </c>
      <c r="G9" s="73"/>
      <c r="H9" s="73"/>
      <c r="I9" s="73"/>
      <c r="J9" s="73"/>
      <c r="K9" s="73"/>
    </row>
    <row r="10" spans="2:11" ht="30" customHeight="1" x14ac:dyDescent="0.25">
      <c r="B10" s="34">
        <v>4</v>
      </c>
      <c r="C10" s="78"/>
      <c r="D10" s="36" t="s">
        <v>41</v>
      </c>
      <c r="E10" s="38">
        <v>1</v>
      </c>
      <c r="F10" s="37" t="e">
        <f>#REF!</f>
        <v>#REF!</v>
      </c>
      <c r="G10" s="73"/>
      <c r="H10" s="73"/>
      <c r="I10" s="73"/>
      <c r="J10" s="73"/>
      <c r="K10" s="73"/>
    </row>
    <row r="11" spans="2:11" ht="30" customHeight="1" x14ac:dyDescent="0.25">
      <c r="B11" s="34">
        <v>5</v>
      </c>
      <c r="C11" s="77">
        <v>486035</v>
      </c>
      <c r="D11" s="36" t="s">
        <v>23</v>
      </c>
      <c r="E11" s="38">
        <v>4</v>
      </c>
      <c r="F11" s="37" t="e">
        <f>#REF!</f>
        <v>#REF!</v>
      </c>
      <c r="G11" s="73"/>
      <c r="H11" s="73"/>
      <c r="I11" s="73"/>
      <c r="J11" s="73"/>
      <c r="K11" s="73"/>
    </row>
    <row r="12" spans="2:11" ht="47.25" x14ac:dyDescent="0.25">
      <c r="B12" s="34">
        <v>6</v>
      </c>
      <c r="C12" s="78"/>
      <c r="D12" s="36" t="s">
        <v>34</v>
      </c>
      <c r="E12" s="38">
        <v>1</v>
      </c>
      <c r="F12" s="37" t="e">
        <f>#REF!</f>
        <v>#REF!</v>
      </c>
      <c r="G12" s="73"/>
      <c r="H12" s="73"/>
      <c r="I12" s="73"/>
      <c r="J12" s="73"/>
      <c r="K12" s="73"/>
    </row>
    <row r="13" spans="2:11" ht="30" customHeight="1" x14ac:dyDescent="0.25">
      <c r="B13" s="34">
        <v>7</v>
      </c>
      <c r="C13" s="77">
        <v>458376</v>
      </c>
      <c r="D13" s="36" t="s">
        <v>24</v>
      </c>
      <c r="E13" s="38">
        <v>4</v>
      </c>
      <c r="F13" s="37" t="e">
        <f>#REF!</f>
        <v>#REF!</v>
      </c>
      <c r="G13" s="73"/>
      <c r="H13" s="73"/>
      <c r="I13" s="73"/>
      <c r="J13" s="73"/>
      <c r="K13" s="73"/>
    </row>
    <row r="14" spans="2:11" ht="30" customHeight="1" x14ac:dyDescent="0.25">
      <c r="B14" s="34">
        <v>8</v>
      </c>
      <c r="C14" s="78"/>
      <c r="D14" s="36" t="s">
        <v>35</v>
      </c>
      <c r="E14" s="38">
        <v>1</v>
      </c>
      <c r="F14" s="37" t="e">
        <f>#REF!</f>
        <v>#REF!</v>
      </c>
      <c r="G14" s="73"/>
      <c r="H14" s="73"/>
      <c r="I14" s="73"/>
      <c r="J14" s="73"/>
      <c r="K14" s="73"/>
    </row>
    <row r="15" spans="2:11" ht="30" customHeight="1" x14ac:dyDescent="0.25">
      <c r="B15" s="34">
        <v>9</v>
      </c>
      <c r="C15" s="77">
        <v>460125</v>
      </c>
      <c r="D15" s="36" t="s">
        <v>25</v>
      </c>
      <c r="E15" s="38">
        <v>4</v>
      </c>
      <c r="F15" s="37" t="e">
        <f>#REF!</f>
        <v>#REF!</v>
      </c>
      <c r="G15" s="73"/>
      <c r="H15" s="73"/>
      <c r="I15" s="73"/>
      <c r="J15" s="73"/>
      <c r="K15" s="73"/>
    </row>
    <row r="16" spans="2:11" ht="30" customHeight="1" x14ac:dyDescent="0.25">
      <c r="B16" s="34">
        <v>10</v>
      </c>
      <c r="C16" s="78"/>
      <c r="D16" s="36" t="s">
        <v>36</v>
      </c>
      <c r="E16" s="38">
        <v>1</v>
      </c>
      <c r="F16" s="37" t="e">
        <f>#REF!</f>
        <v>#REF!</v>
      </c>
      <c r="G16" s="73"/>
      <c r="H16" s="73"/>
      <c r="I16" s="73"/>
      <c r="J16" s="73"/>
      <c r="K16" s="73"/>
    </row>
    <row r="17" spans="2:11" ht="30" customHeight="1" x14ac:dyDescent="0.25">
      <c r="B17" s="34">
        <v>11</v>
      </c>
      <c r="C17" s="39">
        <v>601490</v>
      </c>
      <c r="D17" s="36" t="s">
        <v>43</v>
      </c>
      <c r="E17" s="34">
        <v>5</v>
      </c>
      <c r="F17" s="37" t="e">
        <f>#REF!</f>
        <v>#REF!</v>
      </c>
      <c r="G17" s="74"/>
      <c r="H17" s="74"/>
      <c r="I17" s="74"/>
      <c r="J17" s="74"/>
      <c r="K17" s="74"/>
    </row>
    <row r="18" spans="2:11" ht="20.100000000000001" customHeight="1" x14ac:dyDescent="0.25">
      <c r="B18" s="20"/>
      <c r="C18" s="16"/>
      <c r="D18" s="17"/>
      <c r="E18" s="22"/>
    </row>
    <row r="19" spans="2:11" ht="20.100000000000001" customHeight="1" x14ac:dyDescent="0.25">
      <c r="B19" s="20"/>
      <c r="C19" s="16"/>
      <c r="D19" s="17"/>
      <c r="E19" s="22"/>
    </row>
    <row r="20" spans="2:11" ht="20.100000000000001" customHeight="1" x14ac:dyDescent="0.25">
      <c r="B20" s="20"/>
      <c r="C20" s="16"/>
      <c r="D20" s="17"/>
      <c r="E20" s="22"/>
    </row>
    <row r="21" spans="2:11" ht="20.100000000000001" customHeight="1" x14ac:dyDescent="0.25">
      <c r="B21" s="20"/>
      <c r="C21" s="16"/>
      <c r="D21" s="17"/>
      <c r="E21" s="22"/>
    </row>
    <row r="22" spans="2:11" ht="20.100000000000001" customHeight="1" x14ac:dyDescent="0.25">
      <c r="B22" s="20"/>
      <c r="C22" s="16"/>
      <c r="D22" s="17"/>
      <c r="E22" s="22"/>
    </row>
    <row r="23" spans="2:11" ht="20.100000000000001" customHeight="1" x14ac:dyDescent="0.25">
      <c r="B23" s="20"/>
      <c r="C23" s="16"/>
      <c r="D23" s="17"/>
      <c r="E23" s="22"/>
    </row>
    <row r="24" spans="2:11" ht="20.100000000000001" customHeight="1" x14ac:dyDescent="0.25">
      <c r="B24" s="20"/>
      <c r="C24" s="16"/>
      <c r="D24" s="11"/>
      <c r="E24" s="22"/>
    </row>
    <row r="25" spans="2:11" ht="20.100000000000001" customHeight="1" x14ac:dyDescent="0.25">
      <c r="E25" s="22"/>
    </row>
    <row r="26" spans="2:11" ht="56.25" customHeight="1" x14ac:dyDescent="0.25">
      <c r="E26" s="22"/>
    </row>
    <row r="27" spans="2:11" ht="52.5" customHeight="1" x14ac:dyDescent="0.25">
      <c r="E27" s="22"/>
    </row>
    <row r="28" spans="2:11" ht="20.100000000000001" customHeight="1" x14ac:dyDescent="0.25"/>
    <row r="29" spans="2:11" ht="20.100000000000001" customHeight="1" x14ac:dyDescent="0.25"/>
    <row r="30" spans="2:11" ht="47.25" customHeight="1" x14ac:dyDescent="0.25"/>
    <row r="31" spans="2:11" ht="48" customHeight="1" x14ac:dyDescent="0.25"/>
    <row r="32" spans="2:11" ht="20.100000000000001" customHeight="1" x14ac:dyDescent="0.25"/>
    <row r="33" ht="20.100000000000001" customHeight="1" x14ac:dyDescent="0.25"/>
    <row r="34" ht="20.100000000000001" customHeight="1" x14ac:dyDescent="0.25"/>
    <row r="35" ht="20.100000000000001" customHeight="1" x14ac:dyDescent="0.25"/>
    <row r="36" ht="20.100000000000001" customHeight="1" x14ac:dyDescent="0.25"/>
    <row r="37" ht="20.100000000000001" customHeight="1" x14ac:dyDescent="0.25"/>
    <row r="38" ht="20.100000000000001" customHeight="1" x14ac:dyDescent="0.25"/>
    <row r="39" ht="42.75" customHeight="1" x14ac:dyDescent="0.25"/>
    <row r="42" ht="15" customHeight="1" x14ac:dyDescent="0.25"/>
    <row r="46" ht="15" customHeight="1" x14ac:dyDescent="0.25"/>
  </sheetData>
  <mergeCells count="14">
    <mergeCell ref="G5:K5"/>
    <mergeCell ref="I7:I17"/>
    <mergeCell ref="J7:J17"/>
    <mergeCell ref="B5:D5"/>
    <mergeCell ref="E5:E6"/>
    <mergeCell ref="F5:F6"/>
    <mergeCell ref="C7:C8"/>
    <mergeCell ref="C9:C10"/>
    <mergeCell ref="K7:K17"/>
    <mergeCell ref="C15:C16"/>
    <mergeCell ref="G7:G17"/>
    <mergeCell ref="H7:H17"/>
    <mergeCell ref="C11:C12"/>
    <mergeCell ref="C13:C14"/>
  </mergeCells>
  <phoneticPr fontId="4" type="noConversion"/>
  <pageMargins left="0.19685039370078741" right="0.19685039370078741" top="0.94488188976377963" bottom="0" header="0.31496062992125984" footer="0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Escopo de Fornecimento e Preços</vt:lpstr>
      <vt:lpstr>Escopo de Fornecimento e Pr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 Cedraz</dc:creator>
  <cp:lastModifiedBy>Rafael Araújo da SIlva</cp:lastModifiedBy>
  <cp:lastPrinted>2023-11-07T20:01:04Z</cp:lastPrinted>
  <dcterms:created xsi:type="dcterms:W3CDTF">2021-08-31T18:20:09Z</dcterms:created>
  <dcterms:modified xsi:type="dcterms:W3CDTF">2023-11-07T20:27:13Z</dcterms:modified>
</cp:coreProperties>
</file>