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e.lira\Documents\ALEXANDRE Arquivos\Contratos Fiscalização\REAL ENERGY\O&amp;M CT 5.151.00-2018\0 Novo Contrato\Doc. para Edital 2023\5ªSL\Revisão Nov-2023\"/>
    </mc:Choice>
  </mc:AlternateContent>
  <xr:revisionPtr revIDLastSave="0" documentId="8_{107CCE3E-83AE-4F7E-A303-B52F307ED60F}" xr6:coauthVersionLast="47" xr6:coauthVersionMax="47" xr10:uidLastSave="{00000000-0000-0000-0000-000000000000}"/>
  <bookViews>
    <workbookView xWindow="-120" yWindow="-120" windowWidth="29040" windowHeight="16440" tabRatio="760" activeTab="13" xr2:uid="{0A4D3425-4CAC-4346-AB97-9BB270D3341B}"/>
  </bookViews>
  <sheets>
    <sheet name="Salário" sheetId="2" r:id="rId1"/>
    <sheet name="Supervisor" sheetId="5" r:id="rId2"/>
    <sheet name="Aux.Adm." sheetId="7" r:id="rId3"/>
    <sheet name="Op.Máq." sheetId="17" r:id="rId4"/>
    <sheet name="Op.EB12x36N" sheetId="1" r:id="rId5"/>
    <sheet name="Op.EB12x36D" sheetId="3" r:id="rId6"/>
    <sheet name="Canal12x36D" sheetId="4" r:id="rId7"/>
    <sheet name="Mecanico" sheetId="10" r:id="rId8"/>
    <sheet name="Aux.Mec." sheetId="11" r:id="rId9"/>
    <sheet name="Eletricista" sheetId="12" r:id="rId10"/>
    <sheet name="Aju.Eletri." sheetId="13" r:id="rId11"/>
    <sheet name="Motor" sheetId="14" r:id="rId12"/>
    <sheet name="MotorP" sheetId="15" r:id="rId13"/>
    <sheet name="Resumo" sheetId="16" r:id="rId14"/>
  </sheets>
  <definedNames>
    <definedName name="_xlnm.Print_Area" localSheetId="10">Aju.Eletri.!$A$1:$G$170</definedName>
    <definedName name="_xlnm.Print_Area" localSheetId="2">Aux.Adm.!$A$1:$G$170</definedName>
    <definedName name="_xlnm.Print_Area" localSheetId="8">Aux.Mec.!$A$1:$G$170</definedName>
    <definedName name="_xlnm.Print_Area" localSheetId="6">Canal12x36D!$A$1:$G$170</definedName>
    <definedName name="_xlnm.Print_Area" localSheetId="9">Eletricista!$A$1:$G$170</definedName>
    <definedName name="_xlnm.Print_Area" localSheetId="7">Mecanico!$A$1:$G$170</definedName>
    <definedName name="_xlnm.Print_Area" localSheetId="11">Motor!$A$1:$G$170</definedName>
    <definedName name="_xlnm.Print_Area" localSheetId="12">MotorP!$A$1:$G$170</definedName>
    <definedName name="_xlnm.Print_Area" localSheetId="5">Op.EB12x36D!$A$1:$G$170</definedName>
    <definedName name="_xlnm.Print_Area" localSheetId="4">Op.EB12x36N!$A$1:$G$170</definedName>
    <definedName name="_xlnm.Print_Area" localSheetId="3">Op.Máq.!$A$1:$G$170</definedName>
    <definedName name="_xlnm.Print_Area" localSheetId="1">Supervisor!$A$1:$G$170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6" l="1"/>
  <c r="R4" i="16" s="1"/>
  <c r="S4" i="16"/>
  <c r="S5" i="16" s="1"/>
  <c r="U4" i="16"/>
  <c r="U5" i="16" s="1"/>
  <c r="W4" i="16"/>
  <c r="X4" i="16" s="1"/>
  <c r="Y4" i="16"/>
  <c r="Z4" i="16" s="1"/>
  <c r="AA4" i="16"/>
  <c r="AA5" i="16" s="1"/>
  <c r="AC4" i="16"/>
  <c r="AD4" i="16" s="1"/>
  <c r="Q5" i="16"/>
  <c r="R5" i="16" s="1"/>
  <c r="AC5" i="16"/>
  <c r="AD5" i="16" s="1"/>
  <c r="Q6" i="16"/>
  <c r="R6" i="16" s="1"/>
  <c r="AC6" i="16"/>
  <c r="AD6" i="16" s="1"/>
  <c r="Q7" i="16"/>
  <c r="R7" i="16" s="1"/>
  <c r="AC7" i="16"/>
  <c r="AD7" i="16" s="1"/>
  <c r="Q8" i="16"/>
  <c r="R8" i="16" s="1"/>
  <c r="AC8" i="16"/>
  <c r="AD8" i="16" s="1"/>
  <c r="Q9" i="16"/>
  <c r="R9" i="16" s="1"/>
  <c r="AC9" i="16"/>
  <c r="AD9" i="16" s="1"/>
  <c r="Q10" i="16"/>
  <c r="R10" i="16" s="1"/>
  <c r="AC10" i="16"/>
  <c r="AD10" i="16" s="1"/>
  <c r="Q11" i="16"/>
  <c r="R11" i="16"/>
  <c r="AC11" i="16"/>
  <c r="AD11" i="16"/>
  <c r="Q12" i="16"/>
  <c r="R12" i="16" s="1"/>
  <c r="AC12" i="16"/>
  <c r="AD12" i="16" s="1"/>
  <c r="Q13" i="16"/>
  <c r="R13" i="16" s="1"/>
  <c r="AC13" i="16"/>
  <c r="AD13" i="16" s="1"/>
  <c r="Q14" i="16"/>
  <c r="R14" i="16" s="1"/>
  <c r="AC14" i="16"/>
  <c r="AD14" i="16" s="1"/>
  <c r="Q15" i="16"/>
  <c r="R15" i="16" s="1"/>
  <c r="AC15" i="16"/>
  <c r="AD15" i="16" s="1"/>
  <c r="E15" i="16"/>
  <c r="H15" i="16" s="1"/>
  <c r="E14" i="16"/>
  <c r="H14" i="16" s="1"/>
  <c r="E13" i="16"/>
  <c r="H13" i="16" s="1"/>
  <c r="E12" i="16"/>
  <c r="H12" i="16" s="1"/>
  <c r="E11" i="16"/>
  <c r="H11" i="16" s="1"/>
  <c r="E10" i="16"/>
  <c r="H10" i="16" s="1"/>
  <c r="E9" i="16"/>
  <c r="E8" i="16"/>
  <c r="H8" i="16" s="1"/>
  <c r="E7" i="16"/>
  <c r="H7" i="16" s="1"/>
  <c r="E6" i="16"/>
  <c r="H6" i="16" s="1"/>
  <c r="E5" i="16"/>
  <c r="H5" i="16" s="1"/>
  <c r="E4" i="16"/>
  <c r="H4" i="16" s="1"/>
  <c r="G75" i="15"/>
  <c r="G74" i="15"/>
  <c r="G75" i="14"/>
  <c r="G74" i="14"/>
  <c r="G75" i="13"/>
  <c r="G74" i="13"/>
  <c r="G75" i="12"/>
  <c r="G74" i="12"/>
  <c r="G75" i="11"/>
  <c r="G74" i="11"/>
  <c r="G75" i="10"/>
  <c r="G74" i="10"/>
  <c r="G75" i="4"/>
  <c r="G74" i="4"/>
  <c r="G75" i="3"/>
  <c r="G74" i="3"/>
  <c r="G75" i="1"/>
  <c r="G74" i="1"/>
  <c r="G75" i="17"/>
  <c r="G74" i="17"/>
  <c r="G75" i="7"/>
  <c r="G74" i="7"/>
  <c r="G75" i="5"/>
  <c r="G74" i="5"/>
  <c r="K28" i="2"/>
  <c r="Y5" i="16" l="1"/>
  <c r="W5" i="16"/>
  <c r="W6" i="16" s="1"/>
  <c r="W7" i="16" s="1"/>
  <c r="K4" i="16"/>
  <c r="T4" i="16"/>
  <c r="AA6" i="16"/>
  <c r="AB5" i="16"/>
  <c r="U6" i="16"/>
  <c r="V5" i="16"/>
  <c r="R19" i="16"/>
  <c r="X6" i="16"/>
  <c r="AD19" i="16"/>
  <c r="T5" i="16"/>
  <c r="S6" i="16"/>
  <c r="AB4" i="16"/>
  <c r="X5" i="16"/>
  <c r="V4" i="16"/>
  <c r="K6" i="16"/>
  <c r="K10" i="16"/>
  <c r="H9" i="16"/>
  <c r="K12" i="16"/>
  <c r="K14" i="16"/>
  <c r="K11" i="16"/>
  <c r="K13" i="16"/>
  <c r="K5" i="16"/>
  <c r="K15" i="16"/>
  <c r="E29" i="17"/>
  <c r="G36" i="17" s="1"/>
  <c r="G126" i="17"/>
  <c r="G150" i="17" s="1"/>
  <c r="F112" i="17"/>
  <c r="G106" i="17"/>
  <c r="F92" i="17"/>
  <c r="G77" i="17"/>
  <c r="F69" i="17"/>
  <c r="F56" i="17"/>
  <c r="E27" i="17"/>
  <c r="F20" i="17"/>
  <c r="F161" i="17" s="1"/>
  <c r="D17" i="16"/>
  <c r="AA20" i="2"/>
  <c r="AA13" i="2"/>
  <c r="AA5" i="2"/>
  <c r="K23" i="2"/>
  <c r="K25" i="2"/>
  <c r="K26" i="2"/>
  <c r="K21" i="2"/>
  <c r="K24" i="2"/>
  <c r="K22" i="2"/>
  <c r="J4" i="2"/>
  <c r="J5" i="2" s="1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K16" i="2" s="1"/>
  <c r="E29" i="15"/>
  <c r="G36" i="15" s="1"/>
  <c r="G38" i="15" s="1"/>
  <c r="E27" i="15"/>
  <c r="F20" i="15"/>
  <c r="F161" i="15" s="1"/>
  <c r="G126" i="15"/>
  <c r="G150" i="15" s="1"/>
  <c r="F112" i="15"/>
  <c r="G106" i="15"/>
  <c r="F92" i="15"/>
  <c r="G77" i="15"/>
  <c r="F69" i="15"/>
  <c r="F56" i="15"/>
  <c r="E29" i="14"/>
  <c r="G36" i="14" s="1"/>
  <c r="E27" i="14"/>
  <c r="F20" i="14"/>
  <c r="F161" i="14" s="1"/>
  <c r="G126" i="14"/>
  <c r="G150" i="14" s="1"/>
  <c r="F112" i="14"/>
  <c r="G106" i="14"/>
  <c r="F92" i="14"/>
  <c r="G77" i="14"/>
  <c r="F69" i="14"/>
  <c r="F56" i="14"/>
  <c r="E27" i="13"/>
  <c r="E29" i="13"/>
  <c r="G36" i="13" s="1"/>
  <c r="F20" i="13"/>
  <c r="F161" i="13" s="1"/>
  <c r="G126" i="13"/>
  <c r="G150" i="13" s="1"/>
  <c r="F112" i="13"/>
  <c r="G106" i="13"/>
  <c r="F92" i="13"/>
  <c r="I88" i="13"/>
  <c r="I90" i="13" s="1"/>
  <c r="I87" i="13"/>
  <c r="I85" i="13"/>
  <c r="I86" i="13" s="1"/>
  <c r="G77" i="13"/>
  <c r="F69" i="13"/>
  <c r="F56" i="13"/>
  <c r="E29" i="12"/>
  <c r="G36" i="12" s="1"/>
  <c r="E27" i="12"/>
  <c r="F20" i="12"/>
  <c r="F161" i="12" s="1"/>
  <c r="G126" i="12"/>
  <c r="F112" i="12"/>
  <c r="G106" i="12"/>
  <c r="F92" i="12"/>
  <c r="G77" i="12"/>
  <c r="F69" i="12"/>
  <c r="F56" i="12"/>
  <c r="E29" i="11"/>
  <c r="G36" i="11" s="1"/>
  <c r="E27" i="11"/>
  <c r="F20" i="11"/>
  <c r="F161" i="11" s="1"/>
  <c r="G150" i="11"/>
  <c r="G126" i="11"/>
  <c r="F112" i="11"/>
  <c r="G106" i="11"/>
  <c r="F92" i="11"/>
  <c r="G77" i="11"/>
  <c r="F69" i="11"/>
  <c r="F56" i="11"/>
  <c r="E29" i="10"/>
  <c r="G36" i="10" s="1"/>
  <c r="E27" i="10"/>
  <c r="F20" i="10"/>
  <c r="F161" i="10" s="1"/>
  <c r="L140" i="10"/>
  <c r="L137" i="10"/>
  <c r="G126" i="10"/>
  <c r="F112" i="10"/>
  <c r="G106" i="10"/>
  <c r="F92" i="10"/>
  <c r="I92" i="10" s="1"/>
  <c r="N89" i="10"/>
  <c r="N88" i="10"/>
  <c r="N90" i="10" s="1"/>
  <c r="N87" i="10"/>
  <c r="N85" i="10"/>
  <c r="N86" i="10" s="1"/>
  <c r="G77" i="10"/>
  <c r="F69" i="10"/>
  <c r="F56" i="10"/>
  <c r="K54" i="10"/>
  <c r="L54" i="10" s="1"/>
  <c r="K53" i="10"/>
  <c r="K55" i="10" s="1"/>
  <c r="L55" i="10" s="1"/>
  <c r="E29" i="7"/>
  <c r="G36" i="7" s="1"/>
  <c r="E27" i="7"/>
  <c r="F20" i="7"/>
  <c r="F161" i="7" s="1"/>
  <c r="G126" i="7"/>
  <c r="G150" i="7" s="1"/>
  <c r="F112" i="7"/>
  <c r="G106" i="7"/>
  <c r="F92" i="7"/>
  <c r="G77" i="7"/>
  <c r="F69" i="7"/>
  <c r="F56" i="7"/>
  <c r="E29" i="5"/>
  <c r="G36" i="5" s="1"/>
  <c r="E27" i="5"/>
  <c r="F20" i="5"/>
  <c r="F161" i="5" s="1"/>
  <c r="G126" i="5"/>
  <c r="G150" i="5" s="1"/>
  <c r="F112" i="5"/>
  <c r="G106" i="5"/>
  <c r="F92" i="5"/>
  <c r="G77" i="5"/>
  <c r="F69" i="5"/>
  <c r="F56" i="5"/>
  <c r="E29" i="4"/>
  <c r="G36" i="4" s="1"/>
  <c r="G38" i="4" s="1"/>
  <c r="F20" i="4"/>
  <c r="F161" i="4" s="1"/>
  <c r="E29" i="3"/>
  <c r="G36" i="3" s="1"/>
  <c r="G40" i="3" s="1"/>
  <c r="E27" i="3"/>
  <c r="F20" i="3"/>
  <c r="F161" i="3" s="1"/>
  <c r="F161" i="1"/>
  <c r="E29" i="1"/>
  <c r="G36" i="1" s="1"/>
  <c r="E27" i="1"/>
  <c r="E27" i="4"/>
  <c r="G126" i="4"/>
  <c r="F112" i="4"/>
  <c r="G106" i="4"/>
  <c r="F92" i="4"/>
  <c r="G77" i="4"/>
  <c r="F69" i="4"/>
  <c r="F56" i="4"/>
  <c r="G126" i="3"/>
  <c r="F112" i="3"/>
  <c r="G106" i="3"/>
  <c r="F92" i="3"/>
  <c r="G77" i="3"/>
  <c r="F69" i="3"/>
  <c r="F56" i="3"/>
  <c r="D18" i="2"/>
  <c r="F112" i="1"/>
  <c r="G106" i="1"/>
  <c r="F92" i="1"/>
  <c r="G77" i="1"/>
  <c r="F69" i="1"/>
  <c r="F56" i="1"/>
  <c r="Z5" i="16" l="1"/>
  <c r="Y6" i="16"/>
  <c r="T6" i="16"/>
  <c r="S7" i="16"/>
  <c r="V6" i="16"/>
  <c r="U7" i="16"/>
  <c r="X7" i="16"/>
  <c r="W8" i="16"/>
  <c r="AA7" i="16"/>
  <c r="AB6" i="16"/>
  <c r="I89" i="13"/>
  <c r="G37" i="17"/>
  <c r="G39" i="17" s="1"/>
  <c r="G38" i="17"/>
  <c r="G40" i="17"/>
  <c r="K14" i="2"/>
  <c r="K5" i="2"/>
  <c r="K6" i="2"/>
  <c r="K4" i="2"/>
  <c r="K10" i="2"/>
  <c r="K12" i="2"/>
  <c r="K13" i="2"/>
  <c r="K15" i="2"/>
  <c r="K7" i="2"/>
  <c r="K8" i="2"/>
  <c r="K9" i="2"/>
  <c r="K11" i="2"/>
  <c r="G38" i="5"/>
  <c r="G40" i="5"/>
  <c r="G37" i="15"/>
  <c r="G39" i="15" s="1"/>
  <c r="G40" i="15"/>
  <c r="G38" i="14"/>
  <c r="G40" i="14"/>
  <c r="G37" i="14"/>
  <c r="G39" i="14" s="1"/>
  <c r="G38" i="13"/>
  <c r="G37" i="13"/>
  <c r="G39" i="13" s="1"/>
  <c r="G40" i="13"/>
  <c r="G40" i="12"/>
  <c r="G37" i="12"/>
  <c r="G39" i="12" s="1"/>
  <c r="G38" i="12"/>
  <c r="G150" i="12"/>
  <c r="G38" i="11"/>
  <c r="G37" i="11"/>
  <c r="G39" i="11" s="1"/>
  <c r="G40" i="11"/>
  <c r="G150" i="10"/>
  <c r="G37" i="10"/>
  <c r="G39" i="10" s="1"/>
  <c r="G38" i="10"/>
  <c r="G40" i="10"/>
  <c r="L53" i="10"/>
  <c r="G40" i="7"/>
  <c r="G38" i="7"/>
  <c r="G37" i="7"/>
  <c r="G39" i="7" s="1"/>
  <c r="G37" i="5"/>
  <c r="G39" i="5" s="1"/>
  <c r="G40" i="4"/>
  <c r="G38" i="3"/>
  <c r="G37" i="1"/>
  <c r="G38" i="1"/>
  <c r="G150" i="4"/>
  <c r="G37" i="4"/>
  <c r="G150" i="3"/>
  <c r="G37" i="3"/>
  <c r="G40" i="1"/>
  <c r="Y7" i="16" l="1"/>
  <c r="Z6" i="16"/>
  <c r="V7" i="16"/>
  <c r="U8" i="16"/>
  <c r="S8" i="16"/>
  <c r="T7" i="16"/>
  <c r="AA8" i="16"/>
  <c r="AB7" i="16"/>
  <c r="W9" i="16"/>
  <c r="X8" i="16"/>
  <c r="G41" i="17"/>
  <c r="G53" i="17" s="1"/>
  <c r="G41" i="10"/>
  <c r="G41" i="14"/>
  <c r="G39" i="1"/>
  <c r="G41" i="1" s="1"/>
  <c r="G41" i="5"/>
  <c r="G41" i="15"/>
  <c r="G41" i="13"/>
  <c r="G41" i="12"/>
  <c r="G41" i="11"/>
  <c r="G41" i="7"/>
  <c r="G39" i="4"/>
  <c r="G41" i="4" s="1"/>
  <c r="G39" i="3"/>
  <c r="G41" i="3" s="1"/>
  <c r="Y8" i="16" l="1"/>
  <c r="Z7" i="16"/>
  <c r="U9" i="16"/>
  <c r="V8" i="16"/>
  <c r="W10" i="16"/>
  <c r="X9" i="16"/>
  <c r="AA9" i="16"/>
  <c r="AB8" i="16"/>
  <c r="S9" i="16"/>
  <c r="T8" i="16"/>
  <c r="G68" i="17"/>
  <c r="G54" i="17"/>
  <c r="G67" i="17"/>
  <c r="G66" i="17"/>
  <c r="G55" i="17"/>
  <c r="G61" i="17"/>
  <c r="G62" i="17"/>
  <c r="G44" i="17"/>
  <c r="G45" i="17" s="1"/>
  <c r="G47" i="17" s="1"/>
  <c r="M6" i="16" s="1"/>
  <c r="G63" i="17"/>
  <c r="G64" i="17"/>
  <c r="G65" i="17"/>
  <c r="G53" i="15"/>
  <c r="G55" i="11"/>
  <c r="G55" i="12"/>
  <c r="G44" i="1"/>
  <c r="G45" i="1" s="1"/>
  <c r="J7" i="16" s="1"/>
  <c r="K7" i="16" s="1"/>
  <c r="G68" i="10"/>
  <c r="G55" i="7"/>
  <c r="G55" i="13"/>
  <c r="G62" i="5"/>
  <c r="G66" i="14"/>
  <c r="G61" i="5"/>
  <c r="G63" i="12"/>
  <c r="G65" i="5"/>
  <c r="G64" i="12"/>
  <c r="G65" i="12"/>
  <c r="G64" i="5"/>
  <c r="G53" i="5"/>
  <c r="G44" i="5"/>
  <c r="G45" i="5" s="1"/>
  <c r="G53" i="12"/>
  <c r="G66" i="5"/>
  <c r="G68" i="15"/>
  <c r="G62" i="12"/>
  <c r="G63" i="5"/>
  <c r="G67" i="5"/>
  <c r="G68" i="5"/>
  <c r="G66" i="15"/>
  <c r="G54" i="5"/>
  <c r="G65" i="15"/>
  <c r="G54" i="15"/>
  <c r="G55" i="5"/>
  <c r="G67" i="15"/>
  <c r="G44" i="12"/>
  <c r="G45" i="12" s="1"/>
  <c r="G55" i="14"/>
  <c r="G61" i="10"/>
  <c r="G54" i="14"/>
  <c r="G62" i="10"/>
  <c r="G44" i="10"/>
  <c r="G45" i="10" s="1"/>
  <c r="G65" i="10"/>
  <c r="G66" i="10"/>
  <c r="G62" i="14"/>
  <c r="G67" i="10"/>
  <c r="G63" i="14"/>
  <c r="G54" i="10"/>
  <c r="G55" i="10"/>
  <c r="G65" i="14"/>
  <c r="G55" i="15"/>
  <c r="G64" i="15"/>
  <c r="G63" i="15"/>
  <c r="G44" i="15"/>
  <c r="G45" i="15" s="1"/>
  <c r="G62" i="15"/>
  <c r="G61" i="15"/>
  <c r="G67" i="14"/>
  <c r="G68" i="14"/>
  <c r="G63" i="10"/>
  <c r="G64" i="10"/>
  <c r="G53" i="10"/>
  <c r="G61" i="14"/>
  <c r="G44" i="14"/>
  <c r="G45" i="14" s="1"/>
  <c r="G64" i="14"/>
  <c r="G53" i="14"/>
  <c r="G61" i="12"/>
  <c r="G63" i="13"/>
  <c r="G62" i="13"/>
  <c r="G53" i="13"/>
  <c r="G68" i="13"/>
  <c r="G67" i="13"/>
  <c r="G61" i="13"/>
  <c r="G44" i="13"/>
  <c r="G45" i="13" s="1"/>
  <c r="G64" i="13"/>
  <c r="G65" i="13"/>
  <c r="G66" i="13"/>
  <c r="G54" i="13"/>
  <c r="G54" i="12"/>
  <c r="G66" i="12"/>
  <c r="G67" i="12"/>
  <c r="G68" i="12"/>
  <c r="G61" i="11"/>
  <c r="G65" i="11"/>
  <c r="G62" i="11"/>
  <c r="G63" i="11"/>
  <c r="G53" i="11"/>
  <c r="G54" i="11"/>
  <c r="G44" i="11"/>
  <c r="G45" i="11" s="1"/>
  <c r="G64" i="11"/>
  <c r="G66" i="11"/>
  <c r="G67" i="11"/>
  <c r="G68" i="11"/>
  <c r="G61" i="7"/>
  <c r="G62" i="7"/>
  <c r="G65" i="7"/>
  <c r="G54" i="7"/>
  <c r="G44" i="7"/>
  <c r="G45" i="7" s="1"/>
  <c r="G63" i="7"/>
  <c r="G64" i="7"/>
  <c r="G53" i="7"/>
  <c r="G66" i="7"/>
  <c r="G68" i="7"/>
  <c r="G67" i="7"/>
  <c r="G64" i="1"/>
  <c r="G62" i="1"/>
  <c r="G53" i="1"/>
  <c r="G66" i="1"/>
  <c r="G67" i="1"/>
  <c r="G68" i="1"/>
  <c r="G55" i="1"/>
  <c r="G61" i="1"/>
  <c r="G63" i="1"/>
  <c r="G54" i="1"/>
  <c r="G65" i="1"/>
  <c r="G55" i="4"/>
  <c r="G54" i="4"/>
  <c r="G64" i="4"/>
  <c r="G68" i="4"/>
  <c r="G67" i="4"/>
  <c r="G66" i="4"/>
  <c r="G53" i="4"/>
  <c r="G65" i="4"/>
  <c r="G63" i="4"/>
  <c r="G62" i="4"/>
  <c r="G61" i="4"/>
  <c r="G44" i="4"/>
  <c r="G45" i="4" s="1"/>
  <c r="J9" i="16" s="1"/>
  <c r="K9" i="16" s="1"/>
  <c r="G55" i="3"/>
  <c r="G54" i="3"/>
  <c r="G68" i="3"/>
  <c r="G66" i="3"/>
  <c r="G67" i="3"/>
  <c r="G53" i="3"/>
  <c r="G62" i="3"/>
  <c r="G65" i="3"/>
  <c r="G64" i="3"/>
  <c r="G63" i="3"/>
  <c r="G61" i="3"/>
  <c r="G44" i="3"/>
  <c r="G45" i="3" s="1"/>
  <c r="J8" i="16" s="1"/>
  <c r="K8" i="16" s="1"/>
  <c r="G126" i="1"/>
  <c r="Z8" i="16" l="1"/>
  <c r="Y9" i="16"/>
  <c r="S10" i="16"/>
  <c r="T9" i="16"/>
  <c r="AB9" i="16"/>
  <c r="AA10" i="16"/>
  <c r="W11" i="16"/>
  <c r="X10" i="16"/>
  <c r="U10" i="16"/>
  <c r="V9" i="16"/>
  <c r="AG6" i="16"/>
  <c r="G6" i="16"/>
  <c r="G146" i="17"/>
  <c r="G69" i="17"/>
  <c r="G56" i="17"/>
  <c r="G87" i="17" s="1"/>
  <c r="G111" i="17"/>
  <c r="G112" i="17" s="1"/>
  <c r="G114" i="17" s="1"/>
  <c r="G149" i="17" s="1"/>
  <c r="N6" i="16"/>
  <c r="G47" i="10"/>
  <c r="G47" i="13"/>
  <c r="G47" i="3"/>
  <c r="G47" i="14"/>
  <c r="G47" i="11"/>
  <c r="G47" i="5"/>
  <c r="AG4" i="16"/>
  <c r="G47" i="15"/>
  <c r="G47" i="7"/>
  <c r="AG5" i="16"/>
  <c r="G47" i="12"/>
  <c r="G47" i="1"/>
  <c r="G47" i="4"/>
  <c r="G56" i="12"/>
  <c r="G89" i="12" s="1"/>
  <c r="G69" i="5"/>
  <c r="G69" i="10"/>
  <c r="G56" i="15"/>
  <c r="G88" i="15" s="1"/>
  <c r="G56" i="10"/>
  <c r="G56" i="1"/>
  <c r="G88" i="1" s="1"/>
  <c r="G56" i="5"/>
  <c r="G85" i="5" s="1"/>
  <c r="G56" i="11"/>
  <c r="G87" i="11" s="1"/>
  <c r="G69" i="14"/>
  <c r="G56" i="14"/>
  <c r="G88" i="14" s="1"/>
  <c r="G69" i="11"/>
  <c r="G69" i="7"/>
  <c r="G69" i="1"/>
  <c r="G69" i="15"/>
  <c r="G69" i="12"/>
  <c r="G56" i="7"/>
  <c r="G87" i="7" s="1"/>
  <c r="G69" i="13"/>
  <c r="G56" i="13"/>
  <c r="G69" i="4"/>
  <c r="G56" i="4"/>
  <c r="G69" i="3"/>
  <c r="G56" i="3"/>
  <c r="G150" i="1"/>
  <c r="Y10" i="16" l="1"/>
  <c r="Z9" i="16"/>
  <c r="X11" i="16"/>
  <c r="W12" i="16"/>
  <c r="T10" i="16"/>
  <c r="S11" i="16"/>
  <c r="U11" i="16"/>
  <c r="V10" i="16"/>
  <c r="AB10" i="16"/>
  <c r="AA11" i="16"/>
  <c r="AG7" i="16"/>
  <c r="G80" i="17"/>
  <c r="G147" i="17" s="1"/>
  <c r="G88" i="17"/>
  <c r="G90" i="17"/>
  <c r="G89" i="17"/>
  <c r="G86" i="17"/>
  <c r="G85" i="17"/>
  <c r="G111" i="11"/>
  <c r="G112" i="11" s="1"/>
  <c r="G114" i="11" s="1"/>
  <c r="G149" i="11" s="1"/>
  <c r="G146" i="3"/>
  <c r="G111" i="12"/>
  <c r="G112" i="12" s="1"/>
  <c r="G114" i="12" s="1"/>
  <c r="G149" i="12" s="1"/>
  <c r="G146" i="13"/>
  <c r="G111" i="7"/>
  <c r="G112" i="7" s="1"/>
  <c r="G114" i="7" s="1"/>
  <c r="G149" i="7" s="1"/>
  <c r="G146" i="14"/>
  <c r="G111" i="10"/>
  <c r="G112" i="10" s="1"/>
  <c r="G114" i="10" s="1"/>
  <c r="G149" i="10" s="1"/>
  <c r="G146" i="15"/>
  <c r="G146" i="4"/>
  <c r="I7" i="16"/>
  <c r="G7" i="16"/>
  <c r="G146" i="5"/>
  <c r="I6" i="16"/>
  <c r="O6" i="16"/>
  <c r="G111" i="3"/>
  <c r="G112" i="3" s="1"/>
  <c r="G114" i="3" s="1"/>
  <c r="G149" i="3" s="1"/>
  <c r="G111" i="14"/>
  <c r="G112" i="14" s="1"/>
  <c r="G114" i="14" s="1"/>
  <c r="G149" i="14" s="1"/>
  <c r="G146" i="12"/>
  <c r="G146" i="10"/>
  <c r="G111" i="15"/>
  <c r="G112" i="15" s="1"/>
  <c r="G114" i="15" s="1"/>
  <c r="G149" i="15" s="1"/>
  <c r="G111" i="5"/>
  <c r="G112" i="5" s="1"/>
  <c r="G114" i="5" s="1"/>
  <c r="G149" i="5" s="1"/>
  <c r="G146" i="1"/>
  <c r="G111" i="1"/>
  <c r="G112" i="1" s="1"/>
  <c r="G114" i="1" s="1"/>
  <c r="G149" i="1" s="1"/>
  <c r="G111" i="4"/>
  <c r="G112" i="4" s="1"/>
  <c r="G114" i="4" s="1"/>
  <c r="G149" i="4" s="1"/>
  <c r="G146" i="7"/>
  <c r="G146" i="11"/>
  <c r="G111" i="13"/>
  <c r="G112" i="13" s="1"/>
  <c r="G114" i="13" s="1"/>
  <c r="G149" i="13" s="1"/>
  <c r="G80" i="15"/>
  <c r="G147" i="15" s="1"/>
  <c r="G86" i="15"/>
  <c r="G88" i="11"/>
  <c r="G86" i="12"/>
  <c r="G80" i="12"/>
  <c r="G147" i="12" s="1"/>
  <c r="G85" i="11"/>
  <c r="G88" i="12"/>
  <c r="G87" i="12"/>
  <c r="G85" i="12"/>
  <c r="G90" i="12"/>
  <c r="G89" i="11"/>
  <c r="G90" i="11"/>
  <c r="G85" i="15"/>
  <c r="G90" i="15"/>
  <c r="G80" i="5"/>
  <c r="G147" i="5" s="1"/>
  <c r="G89" i="15"/>
  <c r="G87" i="15"/>
  <c r="G90" i="5"/>
  <c r="G80" i="13"/>
  <c r="G147" i="13" s="1"/>
  <c r="G87" i="1"/>
  <c r="G80" i="1"/>
  <c r="G147" i="1" s="1"/>
  <c r="G89" i="5"/>
  <c r="G87" i="5"/>
  <c r="G89" i="1"/>
  <c r="G86" i="5"/>
  <c r="G86" i="1"/>
  <c r="G90" i="1"/>
  <c r="G88" i="5"/>
  <c r="G86" i="14"/>
  <c r="G85" i="14"/>
  <c r="G80" i="10"/>
  <c r="G147" i="10" s="1"/>
  <c r="G85" i="1"/>
  <c r="G87" i="14"/>
  <c r="G88" i="10"/>
  <c r="G85" i="10"/>
  <c r="G87" i="10"/>
  <c r="G89" i="10"/>
  <c r="G86" i="10"/>
  <c r="G90" i="10"/>
  <c r="G80" i="14"/>
  <c r="G147" i="14" s="1"/>
  <c r="G80" i="7"/>
  <c r="G147" i="7" s="1"/>
  <c r="G86" i="11"/>
  <c r="G89" i="14"/>
  <c r="G80" i="11"/>
  <c r="G147" i="11" s="1"/>
  <c r="G90" i="14"/>
  <c r="G86" i="7"/>
  <c r="G89" i="7"/>
  <c r="G85" i="7"/>
  <c r="G88" i="7"/>
  <c r="G90" i="7"/>
  <c r="G85" i="13"/>
  <c r="G90" i="13"/>
  <c r="G87" i="13"/>
  <c r="G89" i="13"/>
  <c r="G88" i="13"/>
  <c r="G86" i="13"/>
  <c r="G80" i="4"/>
  <c r="G147" i="4" s="1"/>
  <c r="G85" i="4"/>
  <c r="G88" i="4"/>
  <c r="G89" i="4"/>
  <c r="G86" i="4"/>
  <c r="G90" i="4"/>
  <c r="G87" i="4"/>
  <c r="G80" i="3"/>
  <c r="G147" i="3" s="1"/>
  <c r="G85" i="3"/>
  <c r="G86" i="3"/>
  <c r="G87" i="3"/>
  <c r="G88" i="3"/>
  <c r="G90" i="3"/>
  <c r="G89" i="3"/>
  <c r="Y11" i="16" l="1"/>
  <c r="Z10" i="16"/>
  <c r="AA12" i="16"/>
  <c r="AB11" i="16"/>
  <c r="V11" i="16"/>
  <c r="U12" i="16"/>
  <c r="X12" i="16"/>
  <c r="W13" i="16"/>
  <c r="S12" i="16"/>
  <c r="T11" i="16"/>
  <c r="AG8" i="16"/>
  <c r="G92" i="17"/>
  <c r="G14" i="16"/>
  <c r="I14" i="16"/>
  <c r="G15" i="16"/>
  <c r="I15" i="16"/>
  <c r="G13" i="16"/>
  <c r="I13" i="16"/>
  <c r="G10" i="16"/>
  <c r="I10" i="16"/>
  <c r="G4" i="16"/>
  <c r="G12" i="16"/>
  <c r="I12" i="16"/>
  <c r="M7" i="16"/>
  <c r="N7" i="16"/>
  <c r="O7" i="16" s="1"/>
  <c r="I8" i="16"/>
  <c r="G8" i="16"/>
  <c r="I9" i="16"/>
  <c r="G9" i="16"/>
  <c r="G11" i="16"/>
  <c r="I11" i="16"/>
  <c r="G5" i="16"/>
  <c r="I5" i="16"/>
  <c r="L17" i="16"/>
  <c r="G92" i="12"/>
  <c r="G92" i="11"/>
  <c r="G92" i="15"/>
  <c r="G148" i="15" s="1"/>
  <c r="G151" i="15" s="1"/>
  <c r="G92" i="5"/>
  <c r="G92" i="1"/>
  <c r="G148" i="1" s="1"/>
  <c r="G151" i="1" s="1"/>
  <c r="G92" i="10"/>
  <c r="J92" i="10" s="1"/>
  <c r="G92" i="14"/>
  <c r="G128" i="14" s="1"/>
  <c r="G133" i="14" s="1"/>
  <c r="G134" i="14" s="1"/>
  <c r="G139" i="14" s="1"/>
  <c r="G92" i="7"/>
  <c r="G148" i="7" s="1"/>
  <c r="G151" i="7" s="1"/>
  <c r="G92" i="13"/>
  <c r="G92" i="4"/>
  <c r="G92" i="3"/>
  <c r="Y12" i="16" l="1"/>
  <c r="Z11" i="16"/>
  <c r="W14" i="16"/>
  <c r="X13" i="16"/>
  <c r="S13" i="16"/>
  <c r="T12" i="16"/>
  <c r="U13" i="16"/>
  <c r="V12" i="16"/>
  <c r="AA13" i="16"/>
  <c r="AB12" i="16"/>
  <c r="AG9" i="16"/>
  <c r="G17" i="16"/>
  <c r="G148" i="17"/>
  <c r="G151" i="17" s="1"/>
  <c r="G128" i="17"/>
  <c r="G133" i="17" s="1"/>
  <c r="I4" i="16"/>
  <c r="I17" i="16" s="1"/>
  <c r="H17" i="16"/>
  <c r="M5" i="16"/>
  <c r="N5" i="16"/>
  <c r="O5" i="16" s="1"/>
  <c r="M4" i="16"/>
  <c r="N4" i="16"/>
  <c r="M10" i="16"/>
  <c r="N10" i="16"/>
  <c r="O10" i="16" s="1"/>
  <c r="M9" i="16"/>
  <c r="N9" i="16"/>
  <c r="O9" i="16" s="1"/>
  <c r="M13" i="16"/>
  <c r="N13" i="16"/>
  <c r="O13" i="16" s="1"/>
  <c r="M8" i="16"/>
  <c r="N8" i="16"/>
  <c r="O8" i="16" s="1"/>
  <c r="M15" i="16"/>
  <c r="N15" i="16"/>
  <c r="O15" i="16" s="1"/>
  <c r="M14" i="16"/>
  <c r="N14" i="16"/>
  <c r="O14" i="16" s="1"/>
  <c r="M11" i="16"/>
  <c r="N11" i="16"/>
  <c r="O11" i="16" s="1"/>
  <c r="M12" i="16"/>
  <c r="N12" i="16"/>
  <c r="O12" i="16" s="1"/>
  <c r="G148" i="14"/>
  <c r="G151" i="14" s="1"/>
  <c r="G148" i="12"/>
  <c r="G151" i="12" s="1"/>
  <c r="G128" i="12"/>
  <c r="G133" i="12" s="1"/>
  <c r="G128" i="11"/>
  <c r="G133" i="11" s="1"/>
  <c r="G134" i="11" s="1"/>
  <c r="G148" i="11"/>
  <c r="G151" i="11" s="1"/>
  <c r="G128" i="15"/>
  <c r="G133" i="15" s="1"/>
  <c r="G134" i="15" s="1"/>
  <c r="G140" i="15" s="1"/>
  <c r="G128" i="1"/>
  <c r="G133" i="1" s="1"/>
  <c r="G134" i="1" s="1"/>
  <c r="G128" i="5"/>
  <c r="G133" i="5" s="1"/>
  <c r="G148" i="5"/>
  <c r="G151" i="5" s="1"/>
  <c r="G148" i="10"/>
  <c r="G151" i="10" s="1"/>
  <c r="G128" i="10"/>
  <c r="G133" i="10" s="1"/>
  <c r="G128" i="7"/>
  <c r="G133" i="7" s="1"/>
  <c r="G137" i="14"/>
  <c r="G140" i="14"/>
  <c r="G138" i="14"/>
  <c r="G148" i="13"/>
  <c r="G151" i="13" s="1"/>
  <c r="G128" i="13"/>
  <c r="G148" i="4"/>
  <c r="G128" i="4"/>
  <c r="G148" i="3"/>
  <c r="G128" i="3"/>
  <c r="Y13" i="16" l="1"/>
  <c r="Z12" i="16"/>
  <c r="U14" i="16"/>
  <c r="V13" i="16"/>
  <c r="AB13" i="16"/>
  <c r="AA14" i="16"/>
  <c r="T13" i="16"/>
  <c r="S14" i="16"/>
  <c r="W15" i="16"/>
  <c r="X15" i="16" s="1"/>
  <c r="X14" i="16"/>
  <c r="H18" i="16"/>
  <c r="H26" i="16"/>
  <c r="O4" i="16"/>
  <c r="O17" i="16" s="1"/>
  <c r="N17" i="16"/>
  <c r="M17" i="16"/>
  <c r="G134" i="17"/>
  <c r="G137" i="17" s="1"/>
  <c r="G134" i="12"/>
  <c r="G140" i="12" s="1"/>
  <c r="G140" i="1"/>
  <c r="G134" i="7"/>
  <c r="G138" i="7" s="1"/>
  <c r="G139" i="1"/>
  <c r="G137" i="1"/>
  <c r="G138" i="1"/>
  <c r="G138" i="15"/>
  <c r="G137" i="15"/>
  <c r="G139" i="15"/>
  <c r="G135" i="14"/>
  <c r="G142" i="14" s="1"/>
  <c r="G133" i="13"/>
  <c r="G134" i="13" s="1"/>
  <c r="G140" i="13" s="1"/>
  <c r="G139" i="11"/>
  <c r="G140" i="11"/>
  <c r="G137" i="11"/>
  <c r="G138" i="11"/>
  <c r="G134" i="10"/>
  <c r="G139" i="10" s="1"/>
  <c r="G134" i="5"/>
  <c r="G139" i="5" s="1"/>
  <c r="G133" i="4"/>
  <c r="G151" i="4"/>
  <c r="G133" i="3"/>
  <c r="G134" i="3" s="1"/>
  <c r="G140" i="3" s="1"/>
  <c r="G151" i="3"/>
  <c r="Y14" i="16" l="1"/>
  <c r="Z13" i="16"/>
  <c r="V14" i="16"/>
  <c r="U15" i="16"/>
  <c r="V15" i="16" s="1"/>
  <c r="X19" i="16"/>
  <c r="AA15" i="16"/>
  <c r="AB15" i="16" s="1"/>
  <c r="AB14" i="16"/>
  <c r="T14" i="16"/>
  <c r="S15" i="16"/>
  <c r="T15" i="16" s="1"/>
  <c r="N18" i="16"/>
  <c r="N26" i="16"/>
  <c r="AG11" i="16"/>
  <c r="G139" i="17"/>
  <c r="G140" i="17"/>
  <c r="G138" i="17"/>
  <c r="G135" i="1"/>
  <c r="G142" i="1" s="1"/>
  <c r="G152" i="1" s="1"/>
  <c r="G153" i="1" s="1"/>
  <c r="G139" i="12"/>
  <c r="G138" i="12"/>
  <c r="G137" i="12"/>
  <c r="G140" i="7"/>
  <c r="G139" i="7"/>
  <c r="G137" i="7"/>
  <c r="G135" i="15"/>
  <c r="G142" i="15" s="1"/>
  <c r="G152" i="15" s="1"/>
  <c r="G153" i="15" s="1"/>
  <c r="G139" i="3"/>
  <c r="G138" i="10"/>
  <c r="G152" i="14"/>
  <c r="G139" i="13"/>
  <c r="G138" i="13"/>
  <c r="G137" i="13"/>
  <c r="G135" i="11"/>
  <c r="G142" i="11" s="1"/>
  <c r="G137" i="10"/>
  <c r="G140" i="10"/>
  <c r="G138" i="5"/>
  <c r="G140" i="5"/>
  <c r="G137" i="5"/>
  <c r="G134" i="4"/>
  <c r="G138" i="4" s="1"/>
  <c r="G138" i="3"/>
  <c r="G137" i="3"/>
  <c r="Y15" i="16" l="1"/>
  <c r="Z15" i="16" s="1"/>
  <c r="Z14" i="16"/>
  <c r="Z19" i="16" s="1"/>
  <c r="T19" i="16"/>
  <c r="AB19" i="16"/>
  <c r="V19" i="16"/>
  <c r="AG12" i="16"/>
  <c r="G135" i="17"/>
  <c r="G142" i="17" s="1"/>
  <c r="G135" i="7"/>
  <c r="G142" i="7" s="1"/>
  <c r="G152" i="7" s="1"/>
  <c r="G135" i="12"/>
  <c r="G142" i="12" s="1"/>
  <c r="G152" i="12" s="1"/>
  <c r="C161" i="15"/>
  <c r="E161" i="15" s="1"/>
  <c r="G153" i="14"/>
  <c r="G135" i="13"/>
  <c r="G142" i="13" s="1"/>
  <c r="G152" i="13" s="1"/>
  <c r="G153" i="13" s="1"/>
  <c r="G152" i="11"/>
  <c r="G135" i="10"/>
  <c r="G142" i="10" s="1"/>
  <c r="G135" i="5"/>
  <c r="G142" i="5" s="1"/>
  <c r="G137" i="4"/>
  <c r="G140" i="4"/>
  <c r="G139" i="4"/>
  <c r="G135" i="3"/>
  <c r="G142" i="3" s="1"/>
  <c r="C161" i="1"/>
  <c r="E161" i="1" s="1"/>
  <c r="AD21" i="16" l="1"/>
  <c r="AC24" i="16" s="1"/>
  <c r="AG10" i="16"/>
  <c r="AG13" i="16"/>
  <c r="G152" i="17"/>
  <c r="F142" i="1"/>
  <c r="F142" i="15"/>
  <c r="F168" i="15"/>
  <c r="G161" i="15"/>
  <c r="G162" i="15" s="1"/>
  <c r="F169" i="15" s="1"/>
  <c r="F170" i="15" s="1"/>
  <c r="C161" i="14"/>
  <c r="E161" i="14" s="1"/>
  <c r="C161" i="13"/>
  <c r="E161" i="13" s="1"/>
  <c r="G153" i="12"/>
  <c r="G153" i="11"/>
  <c r="G152" i="10"/>
  <c r="G153" i="7"/>
  <c r="G152" i="5"/>
  <c r="G135" i="4"/>
  <c r="G142" i="4" s="1"/>
  <c r="G152" i="3"/>
  <c r="G161" i="1"/>
  <c r="G162" i="1" s="1"/>
  <c r="F169" i="1" s="1"/>
  <c r="F170" i="1" s="1"/>
  <c r="F168" i="1"/>
  <c r="AG14" i="16" l="1"/>
  <c r="AG15" i="16"/>
  <c r="F142" i="13"/>
  <c r="G153" i="17"/>
  <c r="F142" i="14"/>
  <c r="F168" i="14"/>
  <c r="G161" i="14"/>
  <c r="G162" i="14" s="1"/>
  <c r="F169" i="14" s="1"/>
  <c r="F170" i="14" s="1"/>
  <c r="F168" i="13"/>
  <c r="G161" i="13"/>
  <c r="G162" i="13" s="1"/>
  <c r="F169" i="13" s="1"/>
  <c r="F170" i="13" s="1"/>
  <c r="C161" i="12"/>
  <c r="E161" i="12" s="1"/>
  <c r="C161" i="11"/>
  <c r="E161" i="11" s="1"/>
  <c r="G153" i="10"/>
  <c r="C161" i="7"/>
  <c r="E161" i="7" s="1"/>
  <c r="G153" i="5"/>
  <c r="G152" i="4"/>
  <c r="G153" i="3"/>
  <c r="AG17" i="16" l="1"/>
  <c r="AG18" i="16" s="1"/>
  <c r="C161" i="17"/>
  <c r="E161" i="17" s="1"/>
  <c r="F142" i="12"/>
  <c r="F168" i="12"/>
  <c r="G161" i="12"/>
  <c r="G162" i="12" s="1"/>
  <c r="F169" i="12" s="1"/>
  <c r="F170" i="12" s="1"/>
  <c r="F142" i="11"/>
  <c r="F168" i="11"/>
  <c r="G161" i="11"/>
  <c r="G162" i="11" s="1"/>
  <c r="F169" i="11" s="1"/>
  <c r="F170" i="11" s="1"/>
  <c r="C161" i="10"/>
  <c r="E161" i="10" s="1"/>
  <c r="J150" i="10"/>
  <c r="J146" i="10"/>
  <c r="J147" i="10"/>
  <c r="J149" i="10"/>
  <c r="J148" i="10"/>
  <c r="J151" i="10"/>
  <c r="J138" i="10"/>
  <c r="J139" i="10"/>
  <c r="J140" i="10"/>
  <c r="J137" i="10"/>
  <c r="J142" i="10"/>
  <c r="J152" i="10"/>
  <c r="F142" i="7"/>
  <c r="F168" i="7"/>
  <c r="G161" i="7"/>
  <c r="G162" i="7" s="1"/>
  <c r="F169" i="7" s="1"/>
  <c r="F170" i="7" s="1"/>
  <c r="C161" i="5"/>
  <c r="E161" i="5" s="1"/>
  <c r="G153" i="4"/>
  <c r="C161" i="3"/>
  <c r="E161" i="3" s="1"/>
  <c r="F142" i="3"/>
  <c r="AG26" i="16" l="1"/>
  <c r="F142" i="17"/>
  <c r="F168" i="17"/>
  <c r="G161" i="17"/>
  <c r="G162" i="17" s="1"/>
  <c r="F169" i="17" s="1"/>
  <c r="F170" i="17" s="1"/>
  <c r="J135" i="10"/>
  <c r="F142" i="10" s="1"/>
  <c r="F168" i="10"/>
  <c r="G161" i="10"/>
  <c r="G162" i="10" s="1"/>
  <c r="F169" i="10" s="1"/>
  <c r="F170" i="10" s="1"/>
  <c r="F142" i="5"/>
  <c r="G161" i="5"/>
  <c r="G162" i="5" s="1"/>
  <c r="F169" i="5" s="1"/>
  <c r="F170" i="5" s="1"/>
  <c r="F168" i="5"/>
  <c r="C161" i="4"/>
  <c r="E161" i="4" s="1"/>
  <c r="F168" i="3"/>
  <c r="G161" i="3"/>
  <c r="G162" i="3" s="1"/>
  <c r="F169" i="3" s="1"/>
  <c r="F170" i="3" s="1"/>
  <c r="F142" i="4" l="1"/>
  <c r="F168" i="4"/>
  <c r="G161" i="4"/>
  <c r="G162" i="4" s="1"/>
  <c r="F169" i="4" s="1"/>
  <c r="F170" i="4" s="1"/>
</calcChain>
</file>

<file path=xl/sharedStrings.xml><?xml version="1.0" encoding="utf-8"?>
<sst xmlns="http://schemas.openxmlformats.org/spreadsheetml/2006/main" count="3231" uniqueCount="350">
  <si>
    <t>ANEXO V</t>
  </si>
  <si>
    <t>PLANILHA DE CUSTOS E FORMAÇÃO DE PREÇOS</t>
  </si>
  <si>
    <t>Serviços de Administração, Operação e Manutenção da infraestrutura de uso comum dos Perímetros Públicos de Irrigação do Boacica e do Itiúba, na área de atuação da 5ª Superintendênica Regional da Codevasf/Alagoas</t>
  </si>
  <si>
    <t>Processo:</t>
  </si>
  <si>
    <t>59550.000999/2023-99</t>
  </si>
  <si>
    <t>Licitação:</t>
  </si>
  <si>
    <t>Edital: 10/2023-5ªSR</t>
  </si>
  <si>
    <t>Data:</t>
  </si>
  <si>
    <t>Discriminação Dos Serviços (dados referentes à contratação)</t>
  </si>
  <si>
    <t>A</t>
  </si>
  <si>
    <t xml:space="preserve">Data de apresentação da proposta (dia/mês/ano) </t>
  </si>
  <si>
    <t>B</t>
  </si>
  <si>
    <t>Município/UF</t>
  </si>
  <si>
    <t>Penedo/AL</t>
  </si>
  <si>
    <t>C</t>
  </si>
  <si>
    <t>Ano Acordo, Convenção ou Sentença Normativa em Dissídio Coletivo</t>
  </si>
  <si>
    <t>D</t>
  </si>
  <si>
    <t>Nº de meses de execução contratual</t>
  </si>
  <si>
    <t>Identificação do Serviço</t>
  </si>
  <si>
    <t>Tipo de Seviço</t>
  </si>
  <si>
    <t>Unidade de medida</t>
  </si>
  <si>
    <t>Quantidade a contratar</t>
  </si>
  <si>
    <t>Operador de EB (12x36) Noturno</t>
  </si>
  <si>
    <t>Posto de Trabalho</t>
  </si>
  <si>
    <t>Anexo III - A - Mão-de Obra</t>
  </si>
  <si>
    <t>Mão-de-obra vincula à execução contratual</t>
  </si>
  <si>
    <t>Dados complementares para composição dos custos referente à mão-de-obra</t>
  </si>
  <si>
    <t>Tipo de serviço</t>
  </si>
  <si>
    <t>Classificaação Brasileira de Ocupação - CBO</t>
  </si>
  <si>
    <t>8621-40</t>
  </si>
  <si>
    <t>Categoria profissional</t>
  </si>
  <si>
    <t xml:space="preserve">Salário Base sem encargos </t>
  </si>
  <si>
    <t>Data-base da categoria</t>
  </si>
  <si>
    <t>MÓDULO 1: COMPOSIÇÃO DA REMUNERAÇÃO</t>
  </si>
  <si>
    <t>Submódulo 1.1 - Remuneração sujeita a incidência de Encargos</t>
  </si>
  <si>
    <t>1.1</t>
  </si>
  <si>
    <t>Composição da remuneração</t>
  </si>
  <si>
    <t>%</t>
  </si>
  <si>
    <t>Valor (R$)</t>
  </si>
  <si>
    <t>Salário Base</t>
  </si>
  <si>
    <t>Adicional de Periculosidade  (Art. 193 da CLT)</t>
  </si>
  <si>
    <t>Adicional de Insalubridade (Art. 192 da CLT)</t>
  </si>
  <si>
    <t>Adicional Noturno (art. 73 da CLT) 25% de 8/12 horas sobre A+B+C</t>
  </si>
  <si>
    <t>E</t>
  </si>
  <si>
    <t>Outras</t>
  </si>
  <si>
    <t>TOTAL 1.1  - Base de Cálculo pra Encargos Trabalhistas</t>
  </si>
  <si>
    <t>1.2</t>
  </si>
  <si>
    <t>Intrajornada</t>
  </si>
  <si>
    <t>Intervalo para Repouso e Alimentação (art. 71 da CLT) 50%</t>
  </si>
  <si>
    <t>TOTAL 1.2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</si>
  <si>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Sobre a Intrajornada não incide encargos, conforme Art. 71 da Lei 13.467</t>
    </r>
  </si>
  <si>
    <t>TOTAL MÓDULO 1</t>
  </si>
  <si>
    <t>MÓDULO 2: ENCARGOS E BENEFÍCIOS</t>
  </si>
  <si>
    <t>Submódulo 2.1 - 13º Salário e Férias</t>
  </si>
  <si>
    <t>2.1</t>
  </si>
  <si>
    <t>13º Salário,  Férias e Adicional de Férias</t>
  </si>
  <si>
    <t xml:space="preserve">13º Salário </t>
  </si>
  <si>
    <t>1 de 12</t>
  </si>
  <si>
    <t>Férias</t>
  </si>
  <si>
    <t>não renovável</t>
  </si>
  <si>
    <t>Adicional de Férias</t>
  </si>
  <si>
    <t>1/3 de 1/12</t>
  </si>
  <si>
    <t>TOTAL 2.1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</si>
  <si>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Percentuais previstos no Anexo XII da IN 05/2017, correspondem a 1/12 do valor anual</t>
    </r>
  </si>
  <si>
    <t>Submódulo 2.2 - Fundo de Garantia por Tempo de Serviço - FGTS</t>
  </si>
  <si>
    <t>2.2</t>
  </si>
  <si>
    <t>Encargos Previdenciários e FGTS</t>
  </si>
  <si>
    <t>FGTS</t>
  </si>
  <si>
    <t>INSS</t>
  </si>
  <si>
    <t>Seguro Acidente de Trabalho - SAT - GIL/RAT</t>
  </si>
  <si>
    <t>SESI/SESC</t>
  </si>
  <si>
    <t>SENAI/SENAC</t>
  </si>
  <si>
    <t>F</t>
  </si>
  <si>
    <t>SEBRAE</t>
  </si>
  <si>
    <t>G</t>
  </si>
  <si>
    <t>INCRA</t>
  </si>
  <si>
    <t>H</t>
  </si>
  <si>
    <t>Salário Educação</t>
  </si>
  <si>
    <t>TOTAL 2.2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</si>
  <si>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Percentuais de encargos previdenciários  establecidos pela Legislação incidentes sobre a remuneração</t>
    </r>
  </si>
  <si>
    <t>Falta Incidência sobre 13º e Férias</t>
  </si>
  <si>
    <t>Submódulo 2.3 Benefícios Mensais e Diários</t>
  </si>
  <si>
    <t>2.3</t>
  </si>
  <si>
    <t>Benefícios mensais e diários</t>
  </si>
  <si>
    <t>ATUAL</t>
  </si>
  <si>
    <t xml:space="preserve">Auxílio Transporte  </t>
  </si>
  <si>
    <t>SINAPI</t>
  </si>
  <si>
    <t xml:space="preserve">Auxílio Refeição/Alimentação </t>
  </si>
  <si>
    <t>Outros</t>
  </si>
  <si>
    <t>TOTAL 2.3</t>
  </si>
  <si>
    <t>TOTAL MÓDULO 2</t>
  </si>
  <si>
    <t>MÓDULO 3: PROVISÃO PARA RESCISÃO</t>
  </si>
  <si>
    <t>Provisão para Rescisão</t>
  </si>
  <si>
    <t>Aviso Prévio Indenizado - API</t>
  </si>
  <si>
    <t>PERC</t>
  </si>
  <si>
    <t>API</t>
  </si>
  <si>
    <t>Incidência do FGTS sobre o Aviso Prévio Idenizado</t>
  </si>
  <si>
    <t>Multa do FGTS  Aviso Prévio Idenizado (40%)</t>
  </si>
  <si>
    <t>Multa API</t>
  </si>
  <si>
    <t xml:space="preserve">Aviso Prévio Trabalhado - APT </t>
  </si>
  <si>
    <t>APT</t>
  </si>
  <si>
    <t>Incidência de Encargos (submódulo 2.2) Sobre o Aviso Prévio Trabalhado</t>
  </si>
  <si>
    <t>Multa do FGTS sobre Aviso Prévio Trabalhado (40%)</t>
  </si>
  <si>
    <t>Multa</t>
  </si>
  <si>
    <t>TOTAL MÓDULO 3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</si>
  <si>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(1) API = Inside sobre 1 (Remuneração) + 2.1 (13º e Férias)</t>
    </r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</si>
  <si>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(2) Multa Inside sobre Remuneração, 13º , Férias e Acrécimo de Férias</t>
    </r>
  </si>
  <si>
    <t>MÓDULO 4: CUSTO DE REPOSIÇÃO DO PROFISSIONAL AUSENTE</t>
  </si>
  <si>
    <t>Submódulo 4.1  Ausências Legais</t>
  </si>
  <si>
    <t>4.1</t>
  </si>
  <si>
    <t>Ausências Legais</t>
  </si>
  <si>
    <t>Licença Paternidade</t>
  </si>
  <si>
    <t>Licença Materinade</t>
  </si>
  <si>
    <t>Ausências por Acidente de Trabalho</t>
  </si>
  <si>
    <t>Outros (especificar)</t>
  </si>
  <si>
    <t>TOTAL 4.1</t>
  </si>
  <si>
    <r>
      <rPr>
        <b/>
        <sz val="8"/>
        <rFont val="Arial"/>
        <family val="2"/>
      </rPr>
      <t>Nota</t>
    </r>
    <r>
      <rPr>
        <sz val="8"/>
        <rFont val="Arial"/>
        <family val="2"/>
      </rPr>
      <t>: Valores destinados aos dias trabalhados por trabalhador repositor/ substituto</t>
    </r>
  </si>
  <si>
    <t>Submódulo 4.2 Intrajornada</t>
  </si>
  <si>
    <t>4.2</t>
  </si>
  <si>
    <t>Intervalo para Repouso e Alimentação</t>
  </si>
  <si>
    <t>TOTAL 4.2</t>
  </si>
  <si>
    <t>TOTAL MÓDULO 4</t>
  </si>
  <si>
    <t>MÓDULO 5: INSUMOS DIVERSOS</t>
  </si>
  <si>
    <t>Insumos Divrsos</t>
  </si>
  <si>
    <t>Fardamento</t>
  </si>
  <si>
    <t>ORSE</t>
  </si>
  <si>
    <t>Fardamento com Mangas Curta</t>
  </si>
  <si>
    <t xml:space="preserve">Equipamentos de Proteção Idividual - EPI </t>
  </si>
  <si>
    <t xml:space="preserve">Cursos e Treinamentos de Saúde e Segurança no Trabalho </t>
  </si>
  <si>
    <t>Seguros</t>
  </si>
  <si>
    <t>SEGURO - MENSALISTA (COLETADO CAIXA - ENCARGOS COMPLEMENTARES)</t>
  </si>
  <si>
    <t>Exames Médicos Ocupacionais</t>
  </si>
  <si>
    <t>EXAMES - MENSALISTA (COLETADO CAIXA - ENCARGOS COMPLEMENTARES)</t>
  </si>
  <si>
    <t>TOTAL MÓDULO 5</t>
  </si>
  <si>
    <t>Custos Diretos</t>
  </si>
  <si>
    <t>MÓDULO 6 - CUSTOS INDIRETOS, TRIBUTOS E LUCRO</t>
  </si>
  <si>
    <t>Custos Indiretos, Tributos e Lucro</t>
  </si>
  <si>
    <t>Custos Indiretos - Despesas Administrativas</t>
  </si>
  <si>
    <t>Lucro</t>
  </si>
  <si>
    <t>Tributos</t>
  </si>
  <si>
    <t>C1</t>
  </si>
  <si>
    <t>Tributos Federais</t>
  </si>
  <si>
    <t>PIS: 0,65% &amp; COFINS: 3,00%</t>
  </si>
  <si>
    <t>Contribuição Patronal sobre a Receita Bruta - CPRB ( 2% a 4,5%)</t>
  </si>
  <si>
    <t>0,00%</t>
  </si>
  <si>
    <t>C2</t>
  </si>
  <si>
    <t>Tributos Estaduais</t>
  </si>
  <si>
    <t>C3</t>
  </si>
  <si>
    <t>Tributos Municipais (ISS: 5,00%)</t>
  </si>
  <si>
    <t>TOTAL MÓDULO 6</t>
  </si>
  <si>
    <t>CITL</t>
  </si>
  <si>
    <t>Mão-de-obra vinculada à execução contratual (valor por empregado)</t>
  </si>
  <si>
    <t>Módulo 1 – COMPOSIÇÃO DA REMUNERAÇÃO</t>
  </si>
  <si>
    <t>Módulo 2 –  ENCARGOS E BENEFÍCIOS</t>
  </si>
  <si>
    <t>Módulo 3 –  PROVISÃO PARA RESCISÃO</t>
  </si>
  <si>
    <t>Módulo 4 –  CUSTO DE REPOSIÇÃO DO PROFISSIONAL AUSENTE</t>
  </si>
  <si>
    <t>Módulo 5 – INSUMOS DIVERSOS</t>
  </si>
  <si>
    <t>Subtotal (A + B +C+ D)</t>
  </si>
  <si>
    <t>Módulo 5 – Custos indiretos, tributos e lucro</t>
  </si>
  <si>
    <t>Valor total por empregado</t>
  </si>
  <si>
    <t>Anexo III - C - Quadro-resumo - VALOR MENSAL DOS SERVIÇOS</t>
  </si>
  <si>
    <t>Tipo de</t>
  </si>
  <si>
    <t xml:space="preserve">Valor proposto </t>
  </si>
  <si>
    <t xml:space="preserve">Qtde de  </t>
  </si>
  <si>
    <t>Valor proposto</t>
  </si>
  <si>
    <t xml:space="preserve">Qtde total de </t>
  </si>
  <si>
    <t>Valor total</t>
  </si>
  <si>
    <t>Serviço</t>
  </si>
  <si>
    <t xml:space="preserve">por </t>
  </si>
  <si>
    <t>empregados</t>
  </si>
  <si>
    <t>por posto</t>
  </si>
  <si>
    <t>do serviço</t>
  </si>
  <si>
    <t>(A)</t>
  </si>
  <si>
    <t>empregado (B)</t>
  </si>
  <si>
    <t>(C)</t>
  </si>
  <si>
    <t>(D) = (B x C)</t>
  </si>
  <si>
    <t>(E)</t>
  </si>
  <si>
    <t>(F) = (D x E)</t>
  </si>
  <si>
    <t>Supervisor</t>
  </si>
  <si>
    <t>Valor Mensal dos serviços</t>
  </si>
  <si>
    <t>Anexo III - D - Quadro - demonstrativo - VALOR GLOBAL DA PROPOSTA</t>
  </si>
  <si>
    <t>Valor Global da Proposta</t>
  </si>
  <si>
    <t>Descrição</t>
  </si>
  <si>
    <t>Valor proposto por unidade de medida</t>
  </si>
  <si>
    <t>Valor mensal do serviço</t>
  </si>
  <si>
    <r>
      <t xml:space="preserve">Valor global da proposta </t>
    </r>
    <r>
      <rPr>
        <b/>
        <sz val="8"/>
        <rFont val="Arial"/>
        <family val="2"/>
      </rPr>
      <t>(valor mensal do serviço x 12 meses do contrato)</t>
    </r>
  </si>
  <si>
    <t>FUNÇÃO</t>
  </si>
  <si>
    <t>CBO</t>
  </si>
  <si>
    <t>QT</t>
  </si>
  <si>
    <t>Salário Base (Sem Encargos) (R$)</t>
  </si>
  <si>
    <t xml:space="preserve">4101-05 </t>
  </si>
  <si>
    <t>Auxiliar Administrativo</t>
  </si>
  <si>
    <t>4110-05</t>
  </si>
  <si>
    <t>7151-30</t>
  </si>
  <si>
    <t>Operador de Escavadeira</t>
  </si>
  <si>
    <t>7151-15</t>
  </si>
  <si>
    <t>Operador de EB (12X36) noturno</t>
  </si>
  <si>
    <t>Operador de EB (12X36) diurno</t>
  </si>
  <si>
    <t>Canaleiro (12X36) diurno</t>
  </si>
  <si>
    <t>6430-25</t>
  </si>
  <si>
    <t>Mecânico de Equip Pesados</t>
  </si>
  <si>
    <t>9113-05</t>
  </si>
  <si>
    <t>Auxiliar de Mecânico</t>
  </si>
  <si>
    <t>9111-10</t>
  </si>
  <si>
    <t>Eletricista</t>
  </si>
  <si>
    <t>9511-05</t>
  </si>
  <si>
    <t>Ajudante de Eletricista</t>
  </si>
  <si>
    <t>7156-15</t>
  </si>
  <si>
    <t xml:space="preserve">Motorista de veículo leve </t>
  </si>
  <si>
    <t xml:space="preserve">7823-05 </t>
  </si>
  <si>
    <t>Motorista de veículo pesado</t>
  </si>
  <si>
    <t>7825-10</t>
  </si>
  <si>
    <t>TOTAL</t>
  </si>
  <si>
    <t xml:space="preserve">Salário Mínimo NACIONAL </t>
  </si>
  <si>
    <t>Operador EB Noturno</t>
  </si>
  <si>
    <t>Operador de EB (12x36) Diurno</t>
  </si>
  <si>
    <t>Canaleiro (12x36) Diurno</t>
  </si>
  <si>
    <t>Operador de Canal de Abastecimento</t>
  </si>
  <si>
    <t>Supervisor de Operação e Manutenção</t>
  </si>
  <si>
    <t>EPI - FAMILIA ALMOXARIFE - MENSALISTA</t>
  </si>
  <si>
    <t>EPI - FAMILIA ELETRICISTA - MENSALISTA</t>
  </si>
  <si>
    <t>EPI - FAMILIA OPERADOR ESCAVADEIRA - MENSALISTA</t>
  </si>
  <si>
    <t>EPI - FAMILIA SERVENTE - MENSALISTA</t>
  </si>
  <si>
    <t>CURSO DE CAPACITAÇÃO PARA MECÂNICO DE EQUIPAMENTOS PESADOS</t>
  </si>
  <si>
    <t>EPI</t>
  </si>
  <si>
    <t>Cursos</t>
  </si>
  <si>
    <t>Op.Motoniveladora</t>
  </si>
  <si>
    <t>Aux. Administrativo</t>
  </si>
  <si>
    <t>Canaleiro</t>
  </si>
  <si>
    <t>Mecânico</t>
  </si>
  <si>
    <t>Mecânico de Equip. Pesados</t>
  </si>
  <si>
    <t xml:space="preserve">Auxiliar de Mecânico </t>
  </si>
  <si>
    <t>Eletricista Industrial</t>
  </si>
  <si>
    <t>Ajudante de Eletricista Industrial</t>
  </si>
  <si>
    <t>Motorista Veículo Leve</t>
  </si>
  <si>
    <t>Motorista Leve</t>
  </si>
  <si>
    <t>Motorista Veículo Pesado</t>
  </si>
  <si>
    <t>Motorista Pesado</t>
  </si>
  <si>
    <t>AUXILIAR DE ALMOXARIFE</t>
  </si>
  <si>
    <t>Sem Encargos Sociais</t>
  </si>
  <si>
    <t>SINAPI (Mensalistas)  com encargos sociais de 70,23%</t>
  </si>
  <si>
    <t>Atual</t>
  </si>
  <si>
    <t>AUXILIAR DE MECANICO</t>
  </si>
  <si>
    <t>AJUDANTE DE ELETRICISTA</t>
  </si>
  <si>
    <t>OPERADOR DE ESCAVADEIRA</t>
  </si>
  <si>
    <t>OPERADOR DE MOTONIVELADORA</t>
  </si>
  <si>
    <t>MOTORISTA DE CAMINHAO-BASCULANTE</t>
  </si>
  <si>
    <t>MOTORISTA DE CARRO DE PASSEIO</t>
  </si>
  <si>
    <t>ELETRICISTA DE MANUTENCAO INDUSTRIAL</t>
  </si>
  <si>
    <t>ELETROTECNICO</t>
  </si>
  <si>
    <t>MECANICO DE EQUIPAMENTOS PESADOS</t>
  </si>
  <si>
    <t>ENGENHEIRO CIVIL DE OBRA JUNIOR</t>
  </si>
  <si>
    <t>OPERADOR DE MAQUINAS E TRATORES DIVERSOS</t>
  </si>
  <si>
    <t>ENCARREGADO GERAL DE OBRAS</t>
  </si>
  <si>
    <t>MESTRE DE OBRAS</t>
  </si>
  <si>
    <t>SINDUSCON AL</t>
  </si>
  <si>
    <t>CCT 2022/2023</t>
  </si>
  <si>
    <t>AUX. ESCRITÓRIO</t>
  </si>
  <si>
    <t>ELETRICISTA</t>
  </si>
  <si>
    <t>MESTRE DE OBRA</t>
  </si>
  <si>
    <t>SINDISCOPAL</t>
  </si>
  <si>
    <t>Oficial</t>
  </si>
  <si>
    <t>PISO</t>
  </si>
  <si>
    <t>Q2</t>
  </si>
  <si>
    <t>ELETRICISTA MONTADOR</t>
  </si>
  <si>
    <t xml:space="preserve">MECANICO </t>
  </si>
  <si>
    <t>Q1</t>
  </si>
  <si>
    <t>MOTORISTA DE VEÌCULO LEVE</t>
  </si>
  <si>
    <t>MOTORISTA DE CAMINHAO</t>
  </si>
  <si>
    <t>1/2 Oficial</t>
  </si>
  <si>
    <t>Remuneração Mensal                  (R$)</t>
  </si>
  <si>
    <t>Encargos Sociais   (R$)                                70,23%</t>
  </si>
  <si>
    <t xml:space="preserve">5143-10 </t>
  </si>
  <si>
    <t xml:space="preserve">3003-05 </t>
  </si>
  <si>
    <t xml:space="preserve">3141-10 </t>
  </si>
  <si>
    <t xml:space="preserve">1421-05 </t>
  </si>
  <si>
    <t xml:space="preserve">7151-35 </t>
  </si>
  <si>
    <t xml:space="preserve">7151-15 </t>
  </si>
  <si>
    <t>OPERADOR DE COMPRESSOR DE AR</t>
  </si>
  <si>
    <t>OPERADOR DE JATO ABRASIVO</t>
  </si>
  <si>
    <t>DNIT</t>
  </si>
  <si>
    <t>Tabela de Preços de Consultoria - mês de referência: abril de 2023 (3/4)</t>
  </si>
  <si>
    <t>P8026</t>
  </si>
  <si>
    <t>P8113</t>
  </si>
  <si>
    <t>P8112</t>
  </si>
  <si>
    <t>SISTEMA DE CUSTOS REFERENCIAIS DE OBRAS - SICRO</t>
  </si>
  <si>
    <t>P9806</t>
  </si>
  <si>
    <t>Auxiliar administrativo</t>
  </si>
  <si>
    <t>P9840</t>
  </si>
  <si>
    <t>Encarregado geral</t>
  </si>
  <si>
    <t>Eletricista - mensalista</t>
  </si>
  <si>
    <t>P9953</t>
  </si>
  <si>
    <t>Motorista de veículo leve</t>
  </si>
  <si>
    <t>P9948</t>
  </si>
  <si>
    <t>Operador de Máquinas Pesadas</t>
  </si>
  <si>
    <t>Operador de Máq. Pesadas</t>
  </si>
  <si>
    <t>Remuneração Mensal Equipe                  (R$)</t>
  </si>
  <si>
    <t>Parcela Intrajornada 12x36</t>
  </si>
  <si>
    <t xml:space="preserve"> Valor Utilizado em (PFS I)</t>
  </si>
  <si>
    <t>Remuneração Anual Equipe                  (R$)</t>
  </si>
  <si>
    <t>Encargos Sociais Mensal Equipe                       (R$)</t>
  </si>
  <si>
    <t>Encargos Sociais Anual Equipe                       (R$)</t>
  </si>
  <si>
    <t>Erro</t>
  </si>
  <si>
    <t>Cursos (R$)</t>
  </si>
  <si>
    <t>EPI           (R$)</t>
  </si>
  <si>
    <t>Cursos              (R$) Equipe</t>
  </si>
  <si>
    <t>EPI              (R$) Equipe Mensal</t>
  </si>
  <si>
    <t xml:space="preserve"> Valor Utilizado em (PFS II)</t>
  </si>
  <si>
    <t>CAPACITAÇÃO PARA ALMOXARIFE</t>
  </si>
  <si>
    <t>CAPACITAÇÃO PARA OPERADOR DE MOTONIVELADORA</t>
  </si>
  <si>
    <t>CAPACITAÇÃO PARA AJUDANTE DE ELETRICISTA</t>
  </si>
  <si>
    <t>CAPACITAÇÃO PARA AJUDANTE ESPECIALIZADO</t>
  </si>
  <si>
    <t>CAPACITAÇÃO PARA MECÂNICO DE EQUIPAMENTOS PESADOS</t>
  </si>
  <si>
    <t>CAPACITAÇÃO PARA AUXILIAR DE MECANICO</t>
  </si>
  <si>
    <t>CAPACITAÇÃO PARA ELETRICISTA</t>
  </si>
  <si>
    <t>CAPACITAÇÃO PARA MOTORISTA DE CARRO DE PASSEIO</t>
  </si>
  <si>
    <t>CAPACITAÇÃO PARA MOTORISTA DE CAMINHAO-BASCULANTE</t>
  </si>
  <si>
    <t>Sistema Nacional de Pesquisa de Custos e Índices da Construção Civil - SINAPI, Tabela de Preços de Insumo e Serviços - Maceió/AL, Junho-2023</t>
  </si>
  <si>
    <t>Transp.           (R$)</t>
  </si>
  <si>
    <t>Transp.            (R$) Equipe Mensal</t>
  </si>
  <si>
    <t>Lote Mensal</t>
  </si>
  <si>
    <t>Aliment.           (R$)</t>
  </si>
  <si>
    <t>Aliment.         (R$) Equipe Mensal</t>
  </si>
  <si>
    <t>Farda         (R$)</t>
  </si>
  <si>
    <t>Seguro        (R$)</t>
  </si>
  <si>
    <t>Farda            (R$) Equipe Mensal</t>
  </si>
  <si>
    <t>Seguro            (R$) Equipe Mensal</t>
  </si>
  <si>
    <t>Exames     (R$)</t>
  </si>
  <si>
    <t>Exames            (R$) Equipe Mensal</t>
  </si>
  <si>
    <t>2.4</t>
  </si>
  <si>
    <t>2.5</t>
  </si>
  <si>
    <t>Campo (Jornada 12x36)</t>
  </si>
  <si>
    <t>Escritório e Campo (220h/mês)</t>
  </si>
  <si>
    <t>Escritório (220h/mês)</t>
  </si>
  <si>
    <t>Campo (220h/mês)</t>
  </si>
  <si>
    <t>Campo e Oficina (220h/mês)</t>
  </si>
  <si>
    <t>Salário Mínimo 2023</t>
  </si>
  <si>
    <t>TRANSPORTE - MENSALISTA</t>
  </si>
  <si>
    <t xml:space="preserve">ALIMENTACAO - MENSALISTA </t>
  </si>
  <si>
    <t>/2023</t>
  </si>
  <si>
    <t xml:space="preserve"> EPI </t>
  </si>
  <si>
    <t xml:space="preserve">Cursos e Treinamentos </t>
  </si>
  <si>
    <t>Encargos Complementares</t>
  </si>
  <si>
    <t>variável</t>
  </si>
  <si>
    <t>Anual:</t>
  </si>
  <si>
    <t>Encargos Complementares Mensal Equipe                       (R$)</t>
  </si>
  <si>
    <t>Operador de Estação de Bombeamento</t>
  </si>
  <si>
    <t>Resumo de Custo Mensal da Equipe</t>
  </si>
  <si>
    <t>A1</t>
  </si>
  <si>
    <t>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</si>
</sst>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,##0.00_ ;[Red]\-#,##0.00\ "/>
    <numFmt numFmtId="165" formatCode="&quot;R$ &quot;#,##0.00;[Red]&quot;R$ &quot;#,##0.00"/>
    <numFmt numFmtId="166" formatCode="[$-416]d\-mmm\-yy;@"/>
    <numFmt numFmtId="167" formatCode="0.0%"/>
    <numFmt numFmtId="168" formatCode="#,##0.00;[Red]#,##0.00"/>
    <numFmt numFmtId="169" formatCode="_(* #,##0.00_);_(* \(#,##0.00\);_(* &quot;-&quot;??_);_(@_)"/>
    <numFmt numFmtId="170" formatCode="_(* #,##0.0000_);_(* \(#,##0.0000\);_(* &quot;-&quot;??_);_(@_)"/>
    <numFmt numFmtId="171" formatCode="#,##0.0000_ ;[Red]\-#,##0.0000\ "/>
    <numFmt numFmtId="172" formatCode="&quot;R$&quot;\ #,##0.00;[Red]&quot;R$&quot;\ #,##0.00"/>
    <numFmt numFmtId="173" formatCode="&quot;R$&quot;\ #,##0.00"/>
    <numFmt numFmtId="174" formatCode="0.000%"/>
    <numFmt numFmtId="175" formatCode="#,##0.00000"/>
    <numFmt numFmtId="176" formatCode="General_)"/>
  </numFmts>
  <fonts count="7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9" tint="-0.499984740745262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sz val="10"/>
      <color theme="9" tint="-0.499984740745262"/>
      <name val="Arial"/>
      <family val="2"/>
    </font>
    <font>
      <b/>
      <sz val="10"/>
      <color rgb="FF002060"/>
      <name val="Arial"/>
      <family val="2"/>
    </font>
    <font>
      <b/>
      <sz val="10"/>
      <color rgb="FF0000CC"/>
      <name val="Arial"/>
      <family val="2"/>
    </font>
    <font>
      <sz val="10"/>
      <color rgb="FF0000CC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theme="4" tint="-0.499984740745262"/>
      <name val="Arial"/>
      <family val="2"/>
    </font>
    <font>
      <sz val="10"/>
      <color theme="8" tint="-0.499984740745262"/>
      <name val="Arial"/>
      <family val="2"/>
    </font>
    <font>
      <sz val="10"/>
      <color theme="7" tint="-0.499984740745262"/>
      <name val="Arial"/>
      <family val="2"/>
    </font>
    <font>
      <sz val="10"/>
      <color rgb="FF002060"/>
      <name val="Arial"/>
      <family val="2"/>
    </font>
    <font>
      <b/>
      <sz val="14"/>
      <name val="Arial"/>
      <family val="2"/>
    </font>
    <font>
      <b/>
      <sz val="10"/>
      <color rgb="FF7030A0"/>
      <name val="Arial"/>
      <family val="2"/>
    </font>
    <font>
      <b/>
      <sz val="10"/>
      <color theme="4" tint="-0.499984740745262"/>
      <name val="Arial"/>
      <family val="2"/>
    </font>
    <font>
      <sz val="12"/>
      <name val="Arial"/>
      <family val="2"/>
    </font>
    <font>
      <sz val="12"/>
      <color rgb="FF002060"/>
      <name val="Arial"/>
      <family val="2"/>
    </font>
    <font>
      <sz val="12"/>
      <color rgb="FF7030A0"/>
      <name val="Arial"/>
      <family val="2"/>
    </font>
    <font>
      <sz val="12"/>
      <color theme="9" tint="-0.499984740745262"/>
      <name val="Arial"/>
      <family val="2"/>
    </font>
    <font>
      <sz val="12"/>
      <color theme="4" tint="-0.499984740745262"/>
      <name val="Arial"/>
      <family val="2"/>
    </font>
    <font>
      <sz val="12"/>
      <color rgb="FFFF0000"/>
      <name val="Arial"/>
      <family val="2"/>
    </font>
    <font>
      <b/>
      <sz val="12"/>
      <color rgb="FF002060"/>
      <name val="Arial"/>
      <family val="2"/>
    </font>
    <font>
      <b/>
      <sz val="12"/>
      <color rgb="FF7030A0"/>
      <name val="Arial"/>
      <family val="2"/>
    </font>
    <font>
      <b/>
      <sz val="12"/>
      <color theme="9" tint="-0.499984740745262"/>
      <name val="Arial"/>
      <family val="2"/>
    </font>
    <font>
      <sz val="10"/>
      <color rgb="FF7030A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color theme="7" tint="-0.499984740745262"/>
      <name val="Arial"/>
      <family val="2"/>
    </font>
    <font>
      <b/>
      <sz val="11"/>
      <color theme="7" tint="-0.499984740745262"/>
      <name val="Arial"/>
      <family val="2"/>
    </font>
    <font>
      <b/>
      <sz val="10"/>
      <color rgb="FFC00000"/>
      <name val="Arial"/>
      <family val="2"/>
    </font>
    <font>
      <b/>
      <sz val="9"/>
      <color rgb="FFC00000"/>
      <name val="Arial"/>
      <family val="2"/>
    </font>
    <font>
      <sz val="10"/>
      <color rgb="FFC00000"/>
      <name val="Arial"/>
      <family val="2"/>
    </font>
    <font>
      <b/>
      <sz val="8"/>
      <color rgb="FFC00000"/>
      <name val="Arial"/>
      <family val="2"/>
    </font>
    <font>
      <sz val="12"/>
      <color rgb="FF0000CC"/>
      <name val="Arial"/>
      <family val="2"/>
    </font>
    <font>
      <sz val="11"/>
      <color theme="4" tint="-0.249977111117893"/>
      <name val="Arial"/>
      <family val="2"/>
    </font>
    <font>
      <sz val="9"/>
      <color theme="4" tint="-0.249977111117893"/>
      <name val="Arial"/>
      <family val="2"/>
    </font>
    <font>
      <b/>
      <sz val="9"/>
      <name val="Arial"/>
      <family val="2"/>
    </font>
    <font>
      <sz val="9"/>
      <color theme="9" tint="-0.499984740745262"/>
      <name val="Arial"/>
      <family val="2"/>
    </font>
    <font>
      <b/>
      <sz val="9"/>
      <color theme="9" tint="-0.499984740745262"/>
      <name val="Arial"/>
      <family val="2"/>
    </font>
    <font>
      <sz val="10"/>
      <color theme="1"/>
      <name val="Arial"/>
      <family val="2"/>
    </font>
    <font>
      <b/>
      <sz val="11"/>
      <color theme="9" tint="-0.499984740745262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0070C0"/>
      <name val="Arial"/>
      <family val="2"/>
    </font>
    <font>
      <b/>
      <sz val="12"/>
      <color rgb="FF0000CC"/>
      <name val="Arial"/>
      <family val="2"/>
    </font>
    <font>
      <b/>
      <sz val="10"/>
      <color theme="7" tint="-0.499984740745262"/>
      <name val="Arial"/>
      <family val="2"/>
    </font>
    <font>
      <sz val="12"/>
      <color rgb="FFC00000"/>
      <name val="Arial"/>
      <family val="2"/>
    </font>
    <font>
      <sz val="8"/>
      <color rgb="FFC00000"/>
      <name val="Arial"/>
      <family val="2"/>
    </font>
    <font>
      <sz val="11"/>
      <color rgb="FF7030A0"/>
      <name val="Arial"/>
      <family val="2"/>
    </font>
    <font>
      <b/>
      <sz val="11"/>
      <color rgb="FF7030A0"/>
      <name val="Arial"/>
      <family val="2"/>
    </font>
    <font>
      <sz val="8"/>
      <color rgb="FF002060"/>
      <name val="Arial"/>
      <family val="2"/>
    </font>
    <font>
      <sz val="8"/>
      <color rgb="FF0000CC"/>
      <name val="Arial"/>
      <family val="2"/>
    </font>
    <font>
      <b/>
      <sz val="9"/>
      <color rgb="FF7030A0"/>
      <name val="Arial"/>
      <family val="2"/>
    </font>
    <font>
      <sz val="11"/>
      <color rgb="FF002060"/>
      <name val="Arial"/>
      <family val="2"/>
    </font>
    <font>
      <sz val="9"/>
      <color rgb="FF0000CC"/>
      <name val="Arial"/>
      <family val="2"/>
    </font>
    <font>
      <sz val="8"/>
      <color rgb="FF7030A0"/>
      <name val="Arial"/>
      <family val="2"/>
    </font>
    <font>
      <b/>
      <sz val="14"/>
      <color theme="7" tint="-0.499984740745262"/>
      <name val="Arial"/>
      <family val="2"/>
    </font>
    <font>
      <b/>
      <sz val="11"/>
      <color theme="1"/>
      <name val="Arial"/>
      <family val="2"/>
    </font>
    <font>
      <b/>
      <sz val="11"/>
      <color rgb="FFC00000"/>
      <name val="Arial"/>
      <family val="2"/>
    </font>
    <font>
      <sz val="8"/>
      <name val="Helv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2" fillId="0" borderId="0"/>
  </cellStyleXfs>
  <cellXfs count="60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0" fillId="0" borderId="0" xfId="0" applyNumberFormat="1"/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left" indent="1"/>
    </xf>
    <xf numFmtId="0" fontId="5" fillId="0" borderId="7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4" fontId="4" fillId="0" borderId="6" xfId="0" applyNumberFormat="1" applyFont="1" applyBorder="1" applyAlignment="1">
      <alignment horizontal="left" wrapText="1" inden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8" xfId="0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14" fontId="4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4" fillId="0" borderId="7" xfId="0" applyFont="1" applyBorder="1" applyAlignment="1">
      <alignment horizontal="left" indent="2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4" fillId="0" borderId="0" xfId="0" applyFont="1"/>
    <xf numFmtId="0" fontId="2" fillId="3" borderId="10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3" borderId="6" xfId="0" applyFont="1" applyFill="1" applyBorder="1"/>
    <xf numFmtId="0" fontId="1" fillId="3" borderId="9" xfId="0" applyFont="1" applyFill="1" applyBorder="1"/>
    <xf numFmtId="0" fontId="5" fillId="0" borderId="0" xfId="0" applyFont="1" applyAlignment="1">
      <alignment horizontal="right"/>
    </xf>
    <xf numFmtId="0" fontId="1" fillId="4" borderId="8" xfId="0" applyFont="1" applyFill="1" applyBorder="1" applyAlignment="1">
      <alignment horizontal="center"/>
    </xf>
    <xf numFmtId="0" fontId="1" fillId="4" borderId="6" xfId="0" applyFont="1" applyFill="1" applyBorder="1"/>
    <xf numFmtId="0" fontId="1" fillId="4" borderId="9" xfId="0" applyFont="1" applyFill="1" applyBorder="1"/>
    <xf numFmtId="165" fontId="8" fillId="0" borderId="0" xfId="0" applyNumberFormat="1" applyFont="1" applyAlignment="1">
      <alignment horizontal="right"/>
    </xf>
    <xf numFmtId="165" fontId="0" fillId="0" borderId="0" xfId="0" applyNumberFormat="1" applyAlignment="1">
      <alignment horizontal="center"/>
    </xf>
    <xf numFmtId="0" fontId="1" fillId="3" borderId="8" xfId="0" applyFont="1" applyFill="1" applyBorder="1" applyAlignment="1">
      <alignment horizontal="center"/>
    </xf>
    <xf numFmtId="166" fontId="9" fillId="0" borderId="0" xfId="0" applyNumberFormat="1" applyFont="1" applyAlignment="1">
      <alignment horizontal="right"/>
    </xf>
    <xf numFmtId="1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164" fontId="2" fillId="0" borderId="0" xfId="0" applyNumberFormat="1" applyFont="1"/>
    <xf numFmtId="164" fontId="1" fillId="0" borderId="0" xfId="0" applyNumberFormat="1" applyFont="1"/>
    <xf numFmtId="0" fontId="2" fillId="3" borderId="4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4" borderId="8" xfId="0" applyFont="1" applyFill="1" applyBorder="1" applyAlignment="1">
      <alignment horizontal="center"/>
    </xf>
    <xf numFmtId="0" fontId="2" fillId="4" borderId="6" xfId="0" applyFont="1" applyFill="1" applyBorder="1"/>
    <xf numFmtId="0" fontId="2" fillId="4" borderId="9" xfId="0" applyFont="1" applyFill="1" applyBorder="1"/>
    <xf numFmtId="0" fontId="2" fillId="4" borderId="7" xfId="0" applyFont="1" applyFill="1" applyBorder="1"/>
    <xf numFmtId="0" fontId="1" fillId="0" borderId="7" xfId="0" applyFont="1" applyBorder="1"/>
    <xf numFmtId="164" fontId="0" fillId="0" borderId="8" xfId="0" applyNumberFormat="1" applyBorder="1"/>
    <xf numFmtId="165" fontId="4" fillId="0" borderId="7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center"/>
    </xf>
    <xf numFmtId="4" fontId="0" fillId="0" borderId="0" xfId="0" applyNumberFormat="1"/>
    <xf numFmtId="0" fontId="1" fillId="0" borderId="0" xfId="0" applyFont="1"/>
    <xf numFmtId="0" fontId="0" fillId="3" borderId="9" xfId="0" applyFill="1" applyBorder="1"/>
    <xf numFmtId="0" fontId="10" fillId="0" borderId="7" xfId="0" applyFont="1" applyBorder="1" applyAlignment="1">
      <alignment horizontal="center"/>
    </xf>
    <xf numFmtId="167" fontId="9" fillId="0" borderId="8" xfId="2" applyNumberFormat="1" applyFont="1" applyBorder="1" applyAlignment="1">
      <alignment horizontal="center"/>
    </xf>
    <xf numFmtId="168" fontId="4" fillId="0" borderId="7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168" fontId="0" fillId="0" borderId="0" xfId="0" applyNumberFormat="1" applyAlignment="1">
      <alignment horizontal="center"/>
    </xf>
    <xf numFmtId="9" fontId="9" fillId="0" borderId="8" xfId="2" applyFont="1" applyBorder="1" applyAlignment="1">
      <alignment horizontal="center"/>
    </xf>
    <xf numFmtId="168" fontId="1" fillId="0" borderId="7" xfId="0" applyNumberFormat="1" applyFont="1" applyBorder="1" applyAlignment="1">
      <alignment horizontal="right"/>
    </xf>
    <xf numFmtId="12" fontId="0" fillId="0" borderId="0" xfId="0" applyNumberFormat="1"/>
    <xf numFmtId="9" fontId="0" fillId="0" borderId="0" xfId="2" applyFont="1"/>
    <xf numFmtId="10" fontId="1" fillId="0" borderId="0" xfId="0" applyNumberFormat="1" applyFont="1"/>
    <xf numFmtId="0" fontId="11" fillId="0" borderId="8" xfId="0" applyFont="1" applyBorder="1" applyAlignment="1">
      <alignment horizontal="center"/>
    </xf>
    <xf numFmtId="0" fontId="11" fillId="3" borderId="6" xfId="0" applyFont="1" applyFill="1" applyBorder="1"/>
    <xf numFmtId="0" fontId="11" fillId="3" borderId="9" xfId="0" applyFont="1" applyFill="1" applyBorder="1"/>
    <xf numFmtId="0" fontId="11" fillId="0" borderId="7" xfId="0" applyFont="1" applyBorder="1" applyAlignment="1">
      <alignment horizontal="center"/>
    </xf>
    <xf numFmtId="10" fontId="11" fillId="0" borderId="8" xfId="2" applyNumberFormat="1" applyFont="1" applyBorder="1" applyAlignment="1">
      <alignment horizontal="center"/>
    </xf>
    <xf numFmtId="168" fontId="11" fillId="0" borderId="7" xfId="0" applyNumberFormat="1" applyFont="1" applyBorder="1" applyAlignment="1">
      <alignment horizontal="right"/>
    </xf>
    <xf numFmtId="168" fontId="11" fillId="0" borderId="0" xfId="0" applyNumberFormat="1" applyFont="1" applyAlignment="1">
      <alignment horizontal="right"/>
    </xf>
    <xf numFmtId="170" fontId="11" fillId="0" borderId="0" xfId="1" applyNumberFormat="1" applyFont="1" applyBorder="1" applyAlignment="1">
      <alignment horizontal="center"/>
    </xf>
    <xf numFmtId="10" fontId="2" fillId="0" borderId="0" xfId="2" applyNumberFormat="1" applyFont="1"/>
    <xf numFmtId="0" fontId="1" fillId="3" borderId="6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10" fontId="2" fillId="4" borderId="7" xfId="0" applyNumberFormat="1" applyFont="1" applyFill="1" applyBorder="1" applyAlignment="1">
      <alignment horizontal="center"/>
    </xf>
    <xf numFmtId="168" fontId="2" fillId="4" borderId="8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3" borderId="6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10" fontId="2" fillId="3" borderId="9" xfId="0" applyNumberFormat="1" applyFont="1" applyFill="1" applyBorder="1" applyAlignment="1">
      <alignment horizontal="center"/>
    </xf>
    <xf numFmtId="168" fontId="2" fillId="3" borderId="7" xfId="0" applyNumberFormat="1" applyFont="1" applyFill="1" applyBorder="1" applyAlignment="1">
      <alignment horizontal="right"/>
    </xf>
    <xf numFmtId="168" fontId="1" fillId="0" borderId="0" xfId="0" applyNumberFormat="1" applyFont="1" applyAlignment="1">
      <alignment horizontal="left"/>
    </xf>
    <xf numFmtId="0" fontId="11" fillId="0" borderId="8" xfId="0" applyFont="1" applyBorder="1"/>
    <xf numFmtId="0" fontId="11" fillId="3" borderId="7" xfId="0" applyFont="1" applyFill="1" applyBorder="1" applyAlignment="1">
      <alignment horizontal="center"/>
    </xf>
    <xf numFmtId="10" fontId="11" fillId="0" borderId="7" xfId="2" applyNumberFormat="1" applyFont="1" applyBorder="1" applyAlignment="1">
      <alignment horizontal="center"/>
    </xf>
    <xf numFmtId="0" fontId="2" fillId="4" borderId="8" xfId="0" applyFont="1" applyFill="1" applyBorder="1"/>
    <xf numFmtId="10" fontId="2" fillId="4" borderId="8" xfId="0" applyNumberFormat="1" applyFont="1" applyFill="1" applyBorder="1" applyAlignment="1">
      <alignment horizontal="center"/>
    </xf>
    <xf numFmtId="0" fontId="12" fillId="4" borderId="4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10" fontId="2" fillId="4" borderId="0" xfId="0" applyNumberFormat="1" applyFont="1" applyFill="1" applyAlignment="1">
      <alignment horizontal="center"/>
    </xf>
    <xf numFmtId="168" fontId="2" fillId="4" borderId="5" xfId="0" applyNumberFormat="1" applyFont="1" applyFill="1" applyBorder="1" applyAlignment="1">
      <alignment horizontal="right"/>
    </xf>
    <xf numFmtId="168" fontId="14" fillId="5" borderId="8" xfId="0" applyNumberFormat="1" applyFont="1" applyFill="1" applyBorder="1"/>
    <xf numFmtId="168" fontId="7" fillId="0" borderId="0" xfId="0" applyNumberFormat="1" applyFont="1"/>
    <xf numFmtId="168" fontId="2" fillId="0" borderId="0" xfId="0" applyNumberFormat="1" applyFont="1" applyAlignment="1">
      <alignment horizontal="center"/>
    </xf>
    <xf numFmtId="0" fontId="2" fillId="4" borderId="8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10" fontId="0" fillId="0" borderId="0" xfId="2" applyNumberFormat="1" applyFont="1"/>
    <xf numFmtId="10" fontId="0" fillId="0" borderId="0" xfId="0" applyNumberFormat="1"/>
    <xf numFmtId="0" fontId="1" fillId="3" borderId="7" xfId="0" applyFont="1" applyFill="1" applyBorder="1"/>
    <xf numFmtId="10" fontId="4" fillId="3" borderId="8" xfId="2" applyNumberFormat="1" applyFont="1" applyFill="1" applyBorder="1" applyAlignment="1">
      <alignment horizontal="center"/>
    </xf>
    <xf numFmtId="168" fontId="4" fillId="0" borderId="8" xfId="0" applyNumberFormat="1" applyFont="1" applyBorder="1" applyAlignment="1">
      <alignment horizontal="right"/>
    </xf>
    <xf numFmtId="171" fontId="11" fillId="0" borderId="0" xfId="0" applyNumberFormat="1" applyFont="1" applyAlignment="1">
      <alignment horizontal="right"/>
    </xf>
    <xf numFmtId="0" fontId="10" fillId="3" borderId="7" xfId="0" applyFont="1" applyFill="1" applyBorder="1"/>
    <xf numFmtId="164" fontId="1" fillId="0" borderId="0" xfId="0" applyNumberFormat="1" applyFont="1" applyAlignment="1">
      <alignment horizontal="center"/>
    </xf>
    <xf numFmtId="10" fontId="4" fillId="0" borderId="8" xfId="0" applyNumberFormat="1" applyFont="1" applyBorder="1" applyAlignment="1">
      <alignment horizontal="center"/>
    </xf>
    <xf numFmtId="0" fontId="0" fillId="3" borderId="9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164" fontId="10" fillId="0" borderId="0" xfId="0" applyNumberFormat="1" applyFont="1"/>
    <xf numFmtId="0" fontId="2" fillId="4" borderId="6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15" fillId="3" borderId="6" xfId="0" applyFont="1" applyFill="1" applyBorder="1" applyAlignment="1">
      <alignment horizontal="left"/>
    </xf>
    <xf numFmtId="168" fontId="4" fillId="3" borderId="9" xfId="0" applyNumberFormat="1" applyFont="1" applyFill="1" applyBorder="1" applyAlignment="1">
      <alignment horizontal="right"/>
    </xf>
    <xf numFmtId="0" fontId="9" fillId="3" borderId="0" xfId="0" applyFont="1" applyFill="1" applyAlignment="1">
      <alignment horizontal="right"/>
    </xf>
    <xf numFmtId="168" fontId="15" fillId="3" borderId="8" xfId="0" applyNumberFormat="1" applyFont="1" applyFill="1" applyBorder="1"/>
    <xf numFmtId="168" fontId="15" fillId="0" borderId="0" xfId="0" applyNumberFormat="1" applyFont="1"/>
    <xf numFmtId="168" fontId="10" fillId="0" borderId="0" xfId="0" applyNumberFormat="1" applyFont="1" applyAlignment="1">
      <alignment horizontal="center"/>
    </xf>
    <xf numFmtId="173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168" fontId="4" fillId="3" borderId="9" xfId="0" applyNumberFormat="1" applyFont="1" applyFill="1" applyBorder="1" applyAlignment="1">
      <alignment horizontal="center"/>
    </xf>
    <xf numFmtId="168" fontId="4" fillId="3" borderId="7" xfId="0" applyNumberFormat="1" applyFont="1" applyFill="1" applyBorder="1" applyAlignment="1">
      <alignment horizontal="center"/>
    </xf>
    <xf numFmtId="168" fontId="4" fillId="3" borderId="8" xfId="0" applyNumberFormat="1" applyFont="1" applyFill="1" applyBorder="1"/>
    <xf numFmtId="168" fontId="4" fillId="0" borderId="0" xfId="0" applyNumberFormat="1" applyFont="1"/>
    <xf numFmtId="168" fontId="16" fillId="0" borderId="0" xfId="0" applyNumberFormat="1" applyFont="1" applyAlignment="1">
      <alignment horizontal="center"/>
    </xf>
    <xf numFmtId="168" fontId="7" fillId="4" borderId="7" xfId="0" applyNumberFormat="1" applyFont="1" applyFill="1" applyBorder="1"/>
    <xf numFmtId="168" fontId="7" fillId="4" borderId="8" xfId="0" applyNumberFormat="1" applyFont="1" applyFill="1" applyBorder="1"/>
    <xf numFmtId="168" fontId="7" fillId="4" borderId="0" xfId="0" applyNumberFormat="1" applyFont="1" applyFill="1"/>
    <xf numFmtId="168" fontId="7" fillId="4" borderId="5" xfId="0" applyNumberFormat="1" applyFont="1" applyFill="1" applyBorder="1"/>
    <xf numFmtId="10" fontId="2" fillId="5" borderId="10" xfId="0" applyNumberFormat="1" applyFont="1" applyFill="1" applyBorder="1" applyAlignment="1">
      <alignment horizontal="center"/>
    </xf>
    <xf numFmtId="168" fontId="2" fillId="5" borderId="13" xfId="0" applyNumberFormat="1" applyFont="1" applyFill="1" applyBorder="1" applyAlignment="1">
      <alignment horizontal="right"/>
    </xf>
    <xf numFmtId="0" fontId="12" fillId="3" borderId="0" xfId="0" applyFont="1" applyFill="1" applyAlignment="1">
      <alignment horizontal="left"/>
    </xf>
    <xf numFmtId="168" fontId="7" fillId="3" borderId="0" xfId="0" applyNumberFormat="1" applyFont="1" applyFill="1"/>
    <xf numFmtId="0" fontId="15" fillId="3" borderId="8" xfId="0" applyFont="1" applyFill="1" applyBorder="1" applyAlignment="1">
      <alignment horizontal="center"/>
    </xf>
    <xf numFmtId="0" fontId="15" fillId="3" borderId="6" xfId="0" applyFont="1" applyFill="1" applyBorder="1"/>
    <xf numFmtId="0" fontId="15" fillId="3" borderId="9" xfId="0" applyFont="1" applyFill="1" applyBorder="1"/>
    <xf numFmtId="10" fontId="15" fillId="3" borderId="8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right"/>
    </xf>
    <xf numFmtId="9" fontId="0" fillId="0" borderId="0" xfId="2" applyFont="1" applyAlignment="1">
      <alignment horizontal="center"/>
    </xf>
    <xf numFmtId="10" fontId="1" fillId="0" borderId="0" xfId="2" applyNumberFormat="1" applyFont="1" applyAlignment="1">
      <alignment horizontal="right"/>
    </xf>
    <xf numFmtId="0" fontId="15" fillId="3" borderId="9" xfId="0" applyFont="1" applyFill="1" applyBorder="1" applyAlignment="1">
      <alignment horizontal="left"/>
    </xf>
    <xf numFmtId="10" fontId="10" fillId="0" borderId="0" xfId="2" applyNumberFormat="1" applyFont="1"/>
    <xf numFmtId="10" fontId="15" fillId="3" borderId="8" xfId="2" applyNumberFormat="1" applyFont="1" applyFill="1" applyBorder="1" applyAlignment="1">
      <alignment horizontal="center"/>
    </xf>
    <xf numFmtId="10" fontId="1" fillId="3" borderId="8" xfId="0" applyNumberFormat="1" applyFont="1" applyFill="1" applyBorder="1" applyAlignment="1">
      <alignment horizontal="center"/>
    </xf>
    <xf numFmtId="168" fontId="1" fillId="3" borderId="8" xfId="0" applyNumberFormat="1" applyFont="1" applyFill="1" applyBorder="1" applyAlignment="1">
      <alignment horizontal="right"/>
    </xf>
    <xf numFmtId="168" fontId="1" fillId="0" borderId="0" xfId="0" applyNumberFormat="1" applyFont="1" applyAlignment="1">
      <alignment horizontal="right"/>
    </xf>
    <xf numFmtId="10" fontId="2" fillId="5" borderId="8" xfId="0" applyNumberFormat="1" applyFont="1" applyFill="1" applyBorder="1" applyAlignment="1">
      <alignment horizontal="center"/>
    </xf>
    <xf numFmtId="168" fontId="2" fillId="5" borderId="8" xfId="0" applyNumberFormat="1" applyFont="1" applyFill="1" applyBorder="1" applyAlignment="1">
      <alignment horizontal="right"/>
    </xf>
    <xf numFmtId="0" fontId="12" fillId="4" borderId="12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10" fontId="2" fillId="4" borderId="10" xfId="0" applyNumberFormat="1" applyFont="1" applyFill="1" applyBorder="1" applyAlignment="1">
      <alignment horizontal="center"/>
    </xf>
    <xf numFmtId="168" fontId="2" fillId="4" borderId="13" xfId="0" applyNumberFormat="1" applyFont="1" applyFill="1" applyBorder="1" applyAlignment="1">
      <alignment horizontal="right"/>
    </xf>
    <xf numFmtId="0" fontId="17" fillId="3" borderId="0" xfId="0" applyFont="1" applyFill="1"/>
    <xf numFmtId="0" fontId="17" fillId="3" borderId="5" xfId="0" applyFont="1" applyFill="1" applyBorder="1"/>
    <xf numFmtId="0" fontId="17" fillId="0" borderId="0" xfId="0" applyFont="1"/>
    <xf numFmtId="168" fontId="1" fillId="3" borderId="7" xfId="0" applyNumberFormat="1" applyFont="1" applyFill="1" applyBorder="1"/>
    <xf numFmtId="168" fontId="1" fillId="3" borderId="8" xfId="0" applyNumberFormat="1" applyFont="1" applyFill="1" applyBorder="1"/>
    <xf numFmtId="168" fontId="1" fillId="0" borderId="0" xfId="0" applyNumberFormat="1" applyFont="1"/>
    <xf numFmtId="0" fontId="0" fillId="3" borderId="4" xfId="0" applyFill="1" applyBorder="1" applyAlignment="1">
      <alignment horizontal="center"/>
    </xf>
    <xf numFmtId="0" fontId="0" fillId="3" borderId="5" xfId="0" applyFill="1" applyBorder="1"/>
    <xf numFmtId="0" fontId="1" fillId="0" borderId="8" xfId="0" applyFont="1" applyBorder="1"/>
    <xf numFmtId="0" fontId="0" fillId="0" borderId="8" xfId="0" applyBorder="1"/>
    <xf numFmtId="0" fontId="0" fillId="3" borderId="6" xfId="0" applyFill="1" applyBorder="1"/>
    <xf numFmtId="0" fontId="10" fillId="3" borderId="7" xfId="0" applyFont="1" applyFill="1" applyBorder="1" applyAlignment="1">
      <alignment horizontal="center"/>
    </xf>
    <xf numFmtId="9" fontId="10" fillId="0" borderId="8" xfId="2" applyFont="1" applyBorder="1" applyAlignment="1">
      <alignment horizontal="center"/>
    </xf>
    <xf numFmtId="0" fontId="2" fillId="6" borderId="12" xfId="0" applyFont="1" applyFill="1" applyBorder="1"/>
    <xf numFmtId="0" fontId="2" fillId="6" borderId="10" xfId="0" applyFont="1" applyFill="1" applyBorder="1"/>
    <xf numFmtId="10" fontId="2" fillId="6" borderId="10" xfId="0" applyNumberFormat="1" applyFont="1" applyFill="1" applyBorder="1" applyAlignment="1">
      <alignment horizontal="center"/>
    </xf>
    <xf numFmtId="168" fontId="2" fillId="6" borderId="13" xfId="0" applyNumberFormat="1" applyFont="1" applyFill="1" applyBorder="1" applyAlignment="1">
      <alignment horizontal="right"/>
    </xf>
    <xf numFmtId="10" fontId="2" fillId="0" borderId="0" xfId="0" applyNumberFormat="1" applyFont="1" applyAlignment="1">
      <alignment horizontal="center"/>
    </xf>
    <xf numFmtId="0" fontId="12" fillId="3" borderId="4" xfId="0" applyFont="1" applyFill="1" applyBorder="1" applyAlignment="1">
      <alignment horizontal="left"/>
    </xf>
    <xf numFmtId="10" fontId="2" fillId="3" borderId="0" xfId="0" applyNumberFormat="1" applyFont="1" applyFill="1" applyAlignment="1">
      <alignment horizontal="center"/>
    </xf>
    <xf numFmtId="168" fontId="2" fillId="3" borderId="5" xfId="0" applyNumberFormat="1" applyFont="1" applyFill="1" applyBorder="1" applyAlignment="1">
      <alignment horizontal="right"/>
    </xf>
    <xf numFmtId="0" fontId="2" fillId="4" borderId="7" xfId="0" applyFont="1" applyFill="1" applyBorder="1" applyAlignment="1">
      <alignment horizontal="center"/>
    </xf>
    <xf numFmtId="0" fontId="18" fillId="3" borderId="9" xfId="0" applyFont="1" applyFill="1" applyBorder="1"/>
    <xf numFmtId="10" fontId="4" fillId="3" borderId="7" xfId="0" applyNumberFormat="1" applyFont="1" applyFill="1" applyBorder="1" applyAlignment="1">
      <alignment horizontal="center"/>
    </xf>
    <xf numFmtId="168" fontId="1" fillId="0" borderId="8" xfId="0" applyNumberFormat="1" applyFont="1" applyBorder="1" applyAlignment="1">
      <alignment horizontal="right"/>
    </xf>
    <xf numFmtId="168" fontId="4" fillId="3" borderId="8" xfId="0" applyNumberFormat="1" applyFont="1" applyFill="1" applyBorder="1" applyAlignment="1">
      <alignment horizontal="right"/>
    </xf>
    <xf numFmtId="168" fontId="11" fillId="0" borderId="0" xfId="0" applyNumberFormat="1" applyFont="1" applyAlignment="1">
      <alignment horizontal="center"/>
    </xf>
    <xf numFmtId="173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164" fontId="11" fillId="0" borderId="0" xfId="0" applyNumberFormat="1" applyFont="1"/>
    <xf numFmtId="10" fontId="11" fillId="3" borderId="7" xfId="0" applyNumberFormat="1" applyFont="1" applyFill="1" applyBorder="1" applyAlignment="1">
      <alignment horizontal="center"/>
    </xf>
    <xf numFmtId="0" fontId="2" fillId="5" borderId="8" xfId="0" applyFont="1" applyFill="1" applyBorder="1"/>
    <xf numFmtId="0" fontId="2" fillId="5" borderId="6" xfId="0" applyFont="1" applyFill="1" applyBorder="1"/>
    <xf numFmtId="0" fontId="2" fillId="5" borderId="9" xfId="0" applyFont="1" applyFill="1" applyBorder="1"/>
    <xf numFmtId="10" fontId="2" fillId="5" borderId="7" xfId="0" applyNumberFormat="1" applyFont="1" applyFill="1" applyBorder="1" applyAlignment="1">
      <alignment horizontal="center"/>
    </xf>
    <xf numFmtId="168" fontId="2" fillId="5" borderId="8" xfId="0" applyNumberFormat="1" applyFont="1" applyFill="1" applyBorder="1"/>
    <xf numFmtId="168" fontId="2" fillId="0" borderId="0" xfId="0" applyNumberFormat="1" applyFont="1"/>
    <xf numFmtId="0" fontId="19" fillId="3" borderId="0" xfId="0" applyFont="1" applyFill="1" applyAlignment="1">
      <alignment horizontal="right"/>
    </xf>
    <xf numFmtId="168" fontId="19" fillId="3" borderId="0" xfId="0" applyNumberFormat="1" applyFont="1" applyFill="1"/>
    <xf numFmtId="168" fontId="19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8" fillId="3" borderId="4" xfId="0" applyFont="1" applyFill="1" applyBorder="1" applyAlignment="1">
      <alignment horizontal="center"/>
    </xf>
    <xf numFmtId="0" fontId="18" fillId="3" borderId="0" xfId="0" applyFont="1" applyFill="1"/>
    <xf numFmtId="0" fontId="18" fillId="3" borderId="5" xfId="0" applyFont="1" applyFill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6" xfId="0" applyFont="1" applyFill="1" applyBorder="1"/>
    <xf numFmtId="0" fontId="7" fillId="4" borderId="9" xfId="0" applyFont="1" applyFill="1" applyBorder="1"/>
    <xf numFmtId="0" fontId="7" fillId="4" borderId="7" xfId="0" applyFont="1" applyFill="1" applyBorder="1"/>
    <xf numFmtId="0" fontId="7" fillId="3" borderId="0" xfId="0" applyFont="1" applyFill="1" applyAlignment="1">
      <alignment horizontal="center"/>
    </xf>
    <xf numFmtId="0" fontId="18" fillId="3" borderId="8" xfId="0" applyFont="1" applyFill="1" applyBorder="1" applyAlignment="1">
      <alignment horizontal="center"/>
    </xf>
    <xf numFmtId="0" fontId="18" fillId="3" borderId="6" xfId="0" applyFont="1" applyFill="1" applyBorder="1"/>
    <xf numFmtId="0" fontId="18" fillId="3" borderId="7" xfId="0" applyFont="1" applyFill="1" applyBorder="1"/>
    <xf numFmtId="10" fontId="18" fillId="3" borderId="8" xfId="0" applyNumberFormat="1" applyFont="1" applyFill="1" applyBorder="1" applyAlignment="1">
      <alignment horizontal="center"/>
    </xf>
    <xf numFmtId="4" fontId="18" fillId="3" borderId="8" xfId="0" applyNumberFormat="1" applyFont="1" applyFill="1" applyBorder="1"/>
    <xf numFmtId="4" fontId="18" fillId="0" borderId="0" xfId="0" applyNumberFormat="1" applyFont="1"/>
    <xf numFmtId="4" fontId="6" fillId="0" borderId="0" xfId="0" applyNumberFormat="1" applyFont="1"/>
    <xf numFmtId="10" fontId="0" fillId="0" borderId="0" xfId="2" applyNumberFormat="1" applyFont="1" applyAlignment="1">
      <alignment horizontal="center"/>
    </xf>
    <xf numFmtId="0" fontId="7" fillId="3" borderId="6" xfId="0" applyFont="1" applyFill="1" applyBorder="1"/>
    <xf numFmtId="4" fontId="7" fillId="3" borderId="8" xfId="0" applyNumberFormat="1" applyFont="1" applyFill="1" applyBorder="1"/>
    <xf numFmtId="4" fontId="7" fillId="0" borderId="0" xfId="0" applyNumberFormat="1" applyFont="1"/>
    <xf numFmtId="4" fontId="3" fillId="0" borderId="0" xfId="0" applyNumberFormat="1" applyFont="1"/>
    <xf numFmtId="10" fontId="2" fillId="0" borderId="0" xfId="2" applyNumberFormat="1" applyFont="1" applyAlignment="1">
      <alignment horizontal="center"/>
    </xf>
    <xf numFmtId="174" fontId="0" fillId="0" borderId="0" xfId="2" applyNumberFormat="1" applyFont="1"/>
    <xf numFmtId="0" fontId="10" fillId="3" borderId="6" xfId="0" applyFont="1" applyFill="1" applyBorder="1"/>
    <xf numFmtId="0" fontId="10" fillId="3" borderId="9" xfId="0" applyFont="1" applyFill="1" applyBorder="1"/>
    <xf numFmtId="10" fontId="10" fillId="3" borderId="8" xfId="0" applyNumberFormat="1" applyFont="1" applyFill="1" applyBorder="1" applyAlignment="1">
      <alignment horizontal="center"/>
    </xf>
    <xf numFmtId="10" fontId="10" fillId="0" borderId="0" xfId="2" applyNumberFormat="1" applyFont="1" applyAlignment="1">
      <alignment horizontal="center"/>
    </xf>
    <xf numFmtId="164" fontId="0" fillId="0" borderId="4" xfId="0" applyNumberFormat="1" applyBorder="1"/>
    <xf numFmtId="164" fontId="0" fillId="0" borderId="5" xfId="0" applyNumberFormat="1" applyBorder="1"/>
    <xf numFmtId="0" fontId="7" fillId="5" borderId="9" xfId="0" applyFont="1" applyFill="1" applyBorder="1"/>
    <xf numFmtId="0" fontId="7" fillId="5" borderId="9" xfId="0" applyFont="1" applyFill="1" applyBorder="1" applyAlignment="1">
      <alignment horizontal="right"/>
    </xf>
    <xf numFmtId="10" fontId="7" fillId="5" borderId="7" xfId="2" applyNumberFormat="1" applyFont="1" applyFill="1" applyBorder="1" applyAlignment="1">
      <alignment horizontal="left"/>
    </xf>
    <xf numFmtId="4" fontId="7" fillId="5" borderId="8" xfId="0" applyNumberFormat="1" applyFont="1" applyFill="1" applyBorder="1"/>
    <xf numFmtId="0" fontId="1" fillId="0" borderId="9" xfId="0" applyFont="1" applyBorder="1"/>
    <xf numFmtId="0" fontId="0" fillId="0" borderId="9" xfId="0" applyBorder="1"/>
    <xf numFmtId="0" fontId="0" fillId="0" borderId="7" xfId="0" applyBorder="1"/>
    <xf numFmtId="168" fontId="0" fillId="0" borderId="8" xfId="0" applyNumberFormat="1" applyBorder="1"/>
    <xf numFmtId="168" fontId="0" fillId="0" borderId="0" xfId="0" applyNumberFormat="1"/>
    <xf numFmtId="0" fontId="1" fillId="0" borderId="6" xfId="0" applyFont="1" applyBorder="1" applyAlignment="1">
      <alignment horizontal="center"/>
    </xf>
    <xf numFmtId="4" fontId="0" fillId="0" borderId="8" xfId="0" applyNumberFormat="1" applyBorder="1"/>
    <xf numFmtId="0" fontId="2" fillId="0" borderId="9" xfId="0" applyFont="1" applyBorder="1"/>
    <xf numFmtId="0" fontId="2" fillId="0" borderId="7" xfId="0" applyFont="1" applyBorder="1"/>
    <xf numFmtId="168" fontId="2" fillId="0" borderId="8" xfId="0" applyNumberFormat="1" applyFont="1" applyBorder="1"/>
    <xf numFmtId="0" fontId="18" fillId="5" borderId="6" xfId="0" applyFont="1" applyFill="1" applyBorder="1" applyAlignment="1">
      <alignment horizontal="center"/>
    </xf>
    <xf numFmtId="0" fontId="18" fillId="5" borderId="9" xfId="0" applyFont="1" applyFill="1" applyBorder="1"/>
    <xf numFmtId="0" fontId="18" fillId="5" borderId="7" xfId="0" applyFont="1" applyFill="1" applyBorder="1"/>
    <xf numFmtId="4" fontId="18" fillId="5" borderId="8" xfId="0" applyNumberFormat="1" applyFont="1" applyFill="1" applyBorder="1"/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5" fontId="0" fillId="0" borderId="8" xfId="0" applyNumberFormat="1" applyBorder="1"/>
    <xf numFmtId="3" fontId="0" fillId="0" borderId="8" xfId="0" applyNumberFormat="1" applyBorder="1" applyAlignment="1">
      <alignment horizontal="center"/>
    </xf>
    <xf numFmtId="165" fontId="7" fillId="0" borderId="8" xfId="0" applyNumberFormat="1" applyFont="1" applyBorder="1"/>
    <xf numFmtId="165" fontId="7" fillId="0" borderId="0" xfId="0" applyNumberFormat="1" applyFont="1"/>
    <xf numFmtId="165" fontId="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0" applyFont="1"/>
    <xf numFmtId="0" fontId="2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/>
    </xf>
    <xf numFmtId="0" fontId="23" fillId="4" borderId="8" xfId="0" applyFont="1" applyFill="1" applyBorder="1"/>
    <xf numFmtId="0" fontId="24" fillId="4" borderId="8" xfId="0" applyFont="1" applyFill="1" applyBorder="1" applyAlignment="1">
      <alignment horizontal="center"/>
    </xf>
    <xf numFmtId="0" fontId="23" fillId="4" borderId="8" xfId="0" applyFont="1" applyFill="1" applyBorder="1" applyAlignment="1">
      <alignment horizontal="center"/>
    </xf>
    <xf numFmtId="4" fontId="25" fillId="4" borderId="8" xfId="0" applyNumberFormat="1" applyFont="1" applyFill="1" applyBorder="1"/>
    <xf numFmtId="0" fontId="22" fillId="0" borderId="0" xfId="0" applyFont="1"/>
    <xf numFmtId="0" fontId="22" fillId="0" borderId="8" xfId="0" applyFont="1" applyBorder="1" applyAlignment="1">
      <alignment horizontal="center"/>
    </xf>
    <xf numFmtId="0" fontId="23" fillId="0" borderId="8" xfId="0" applyFont="1" applyBorder="1"/>
    <xf numFmtId="0" fontId="24" fillId="0" borderId="8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4" fontId="25" fillId="0" borderId="8" xfId="0" applyNumberFormat="1" applyFont="1" applyBorder="1"/>
    <xf numFmtId="0" fontId="26" fillId="0" borderId="8" xfId="0" applyFont="1" applyBorder="1"/>
    <xf numFmtId="0" fontId="22" fillId="0" borderId="0" xfId="0" applyFont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3" fillId="3" borderId="8" xfId="0" applyFont="1" applyFill="1" applyBorder="1"/>
    <xf numFmtId="0" fontId="23" fillId="3" borderId="8" xfId="0" applyFont="1" applyFill="1" applyBorder="1" applyAlignment="1">
      <alignment horizontal="center"/>
    </xf>
    <xf numFmtId="0" fontId="22" fillId="0" borderId="8" xfId="0" applyFont="1" applyBorder="1"/>
    <xf numFmtId="168" fontId="25" fillId="0" borderId="8" xfId="0" applyNumberFormat="1" applyFont="1" applyBorder="1" applyAlignment="1">
      <alignment horizontal="center"/>
    </xf>
    <xf numFmtId="4" fontId="28" fillId="0" borderId="8" xfId="0" applyNumberFormat="1" applyFont="1" applyBorder="1" applyAlignment="1">
      <alignment horizontal="center"/>
    </xf>
    <xf numFmtId="0" fontId="29" fillId="0" borderId="8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4" fontId="30" fillId="0" borderId="8" xfId="0" applyNumberFormat="1" applyFont="1" applyBorder="1" applyAlignment="1">
      <alignment horizontal="center"/>
    </xf>
    <xf numFmtId="0" fontId="31" fillId="0" borderId="0" xfId="0" applyFont="1"/>
    <xf numFmtId="0" fontId="31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3" fillId="0" borderId="8" xfId="0" applyFont="1" applyBorder="1" applyAlignment="1">
      <alignment horizontal="right"/>
    </xf>
    <xf numFmtId="168" fontId="3" fillId="0" borderId="8" xfId="0" applyNumberFormat="1" applyFont="1" applyBorder="1" applyAlignment="1">
      <alignment horizontal="center"/>
    </xf>
    <xf numFmtId="14" fontId="31" fillId="0" borderId="8" xfId="0" applyNumberFormat="1" applyFont="1" applyBorder="1" applyAlignment="1">
      <alignment horizontal="center"/>
    </xf>
    <xf numFmtId="14" fontId="6" fillId="0" borderId="8" xfId="0" applyNumberFormat="1" applyFont="1" applyBorder="1" applyAlignment="1">
      <alignment horizontal="center"/>
    </xf>
    <xf numFmtId="165" fontId="9" fillId="0" borderId="8" xfId="0" applyNumberFormat="1" applyFont="1" applyBorder="1"/>
    <xf numFmtId="3" fontId="9" fillId="0" borderId="8" xfId="0" applyNumberFormat="1" applyFont="1" applyBorder="1" applyAlignment="1">
      <alignment horizontal="center"/>
    </xf>
    <xf numFmtId="168" fontId="9" fillId="0" borderId="8" xfId="0" applyNumberFormat="1" applyFont="1" applyBorder="1"/>
    <xf numFmtId="168" fontId="33" fillId="3" borderId="0" xfId="0" applyNumberFormat="1" applyFont="1" applyFill="1"/>
    <xf numFmtId="0" fontId="9" fillId="0" borderId="8" xfId="0" applyFont="1" applyBorder="1" applyAlignment="1">
      <alignment horizontal="right"/>
    </xf>
    <xf numFmtId="0" fontId="34" fillId="0" borderId="0" xfId="0" applyFont="1"/>
    <xf numFmtId="4" fontId="34" fillId="0" borderId="0" xfId="0" applyNumberFormat="1" applyFont="1"/>
    <xf numFmtId="0" fontId="33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2" fillId="4" borderId="4" xfId="0" applyFont="1" applyFill="1" applyBorder="1" applyAlignment="1">
      <alignment horizontal="center"/>
    </xf>
    <xf numFmtId="0" fontId="22" fillId="4" borderId="0" xfId="0" applyFont="1" applyFill="1"/>
    <xf numFmtId="4" fontId="34" fillId="4" borderId="0" xfId="0" applyNumberFormat="1" applyFont="1" applyFill="1"/>
    <xf numFmtId="10" fontId="34" fillId="4" borderId="0" xfId="2" applyNumberFormat="1" applyFont="1" applyFill="1" applyBorder="1"/>
    <xf numFmtId="0" fontId="22" fillId="0" borderId="5" xfId="0" applyFont="1" applyBorder="1"/>
    <xf numFmtId="10" fontId="34" fillId="0" borderId="0" xfId="2" applyNumberFormat="1" applyFont="1" applyBorder="1"/>
    <xf numFmtId="0" fontId="35" fillId="0" borderId="4" xfId="0" applyFont="1" applyBorder="1" applyAlignment="1">
      <alignment horizontal="center"/>
    </xf>
    <xf numFmtId="0" fontId="35" fillId="4" borderId="4" xfId="0" applyFont="1" applyFill="1" applyBorder="1" applyAlignment="1">
      <alignment horizontal="center"/>
    </xf>
    <xf numFmtId="0" fontId="34" fillId="4" borderId="0" xfId="0" applyFont="1" applyFill="1"/>
    <xf numFmtId="4" fontId="37" fillId="4" borderId="0" xfId="0" applyNumberFormat="1" applyFont="1" applyFill="1"/>
    <xf numFmtId="4" fontId="37" fillId="0" borderId="0" xfId="0" applyNumberFormat="1" applyFont="1"/>
    <xf numFmtId="4" fontId="2" fillId="0" borderId="5" xfId="0" applyNumberFormat="1" applyFont="1" applyBorder="1"/>
    <xf numFmtId="4" fontId="39" fillId="0" borderId="0" xfId="0" applyNumberFormat="1" applyFont="1"/>
    <xf numFmtId="10" fontId="39" fillId="0" borderId="0" xfId="2" applyNumberFormat="1" applyFont="1" applyBorder="1"/>
    <xf numFmtId="0" fontId="38" fillId="0" borderId="5" xfId="0" applyFont="1" applyBorder="1" applyAlignment="1">
      <alignment horizontal="center" vertical="center" wrapText="1"/>
    </xf>
    <xf numFmtId="4" fontId="38" fillId="4" borderId="5" xfId="0" applyNumberFormat="1" applyFont="1" applyFill="1" applyBorder="1"/>
    <xf numFmtId="4" fontId="38" fillId="0" borderId="5" xfId="0" applyNumberFormat="1" applyFont="1" applyBorder="1"/>
    <xf numFmtId="0" fontId="0" fillId="0" borderId="5" xfId="0" applyBorder="1"/>
    <xf numFmtId="0" fontId="22" fillId="0" borderId="4" xfId="0" applyFont="1" applyBorder="1"/>
    <xf numFmtId="4" fontId="40" fillId="0" borderId="0" xfId="0" applyNumberFormat="1" applyFont="1"/>
    <xf numFmtId="4" fontId="9" fillId="0" borderId="0" xfId="0" applyNumberFormat="1" applyFont="1"/>
    <xf numFmtId="10" fontId="41" fillId="0" borderId="5" xfId="2" applyNumberFormat="1" applyFont="1" applyBorder="1"/>
    <xf numFmtId="0" fontId="0" fillId="0" borderId="4" xfId="0" applyBorder="1"/>
    <xf numFmtId="0" fontId="10" fillId="0" borderId="4" xfId="0" applyFont="1" applyBorder="1"/>
    <xf numFmtId="0" fontId="10" fillId="0" borderId="5" xfId="0" applyFont="1" applyBorder="1"/>
    <xf numFmtId="0" fontId="0" fillId="6" borderId="0" xfId="0" applyFill="1"/>
    <xf numFmtId="0" fontId="22" fillId="6" borderId="0" xfId="0" applyFont="1" applyFill="1"/>
    <xf numFmtId="0" fontId="10" fillId="6" borderId="0" xfId="0" applyFont="1" applyFill="1"/>
    <xf numFmtId="0" fontId="2" fillId="6" borderId="14" xfId="0" applyFont="1" applyFill="1" applyBorder="1" applyAlignment="1">
      <alignment horizontal="center" vertical="center" wrapText="1"/>
    </xf>
    <xf numFmtId="0" fontId="22" fillId="6" borderId="14" xfId="0" applyFont="1" applyFill="1" applyBorder="1"/>
    <xf numFmtId="4" fontId="40" fillId="6" borderId="14" xfId="0" applyNumberFormat="1" applyFont="1" applyFill="1" applyBorder="1"/>
    <xf numFmtId="0" fontId="0" fillId="6" borderId="14" xfId="0" applyFill="1" applyBorder="1"/>
    <xf numFmtId="0" fontId="10" fillId="6" borderId="14" xfId="0" applyFont="1" applyFill="1" applyBorder="1"/>
    <xf numFmtId="4" fontId="40" fillId="4" borderId="0" xfId="0" applyNumberFormat="1" applyFont="1" applyFill="1"/>
    <xf numFmtId="4" fontId="23" fillId="0" borderId="8" xfId="0" applyNumberFormat="1" applyFont="1" applyBorder="1"/>
    <xf numFmtId="4" fontId="23" fillId="4" borderId="8" xfId="0" applyNumberFormat="1" applyFont="1" applyFill="1" applyBorder="1"/>
    <xf numFmtId="169" fontId="26" fillId="4" borderId="8" xfId="1" applyFont="1" applyFill="1" applyBorder="1"/>
    <xf numFmtId="0" fontId="42" fillId="4" borderId="8" xfId="0" applyFont="1" applyFill="1" applyBorder="1"/>
    <xf numFmtId="0" fontId="42" fillId="3" borderId="8" xfId="0" applyFont="1" applyFill="1" applyBorder="1"/>
    <xf numFmtId="0" fontId="42" fillId="4" borderId="8" xfId="0" applyFont="1" applyFill="1" applyBorder="1" applyAlignment="1">
      <alignment horizontal="center"/>
    </xf>
    <xf numFmtId="4" fontId="42" fillId="4" borderId="8" xfId="0" applyNumberFormat="1" applyFont="1" applyFill="1" applyBorder="1"/>
    <xf numFmtId="0" fontId="42" fillId="3" borderId="8" xfId="0" applyFont="1" applyFill="1" applyBorder="1" applyAlignment="1">
      <alignment horizontal="center"/>
    </xf>
    <xf numFmtId="0" fontId="43" fillId="4" borderId="4" xfId="0" applyFont="1" applyFill="1" applyBorder="1" applyAlignment="1">
      <alignment horizontal="center"/>
    </xf>
    <xf numFmtId="0" fontId="44" fillId="4" borderId="0" xfId="0" applyFont="1" applyFill="1"/>
    <xf numFmtId="4" fontId="44" fillId="4" borderId="0" xfId="0" applyNumberFormat="1" applyFont="1" applyFill="1"/>
    <xf numFmtId="10" fontId="44" fillId="4" borderId="0" xfId="2" applyNumberFormat="1" applyFont="1" applyFill="1" applyBorder="1"/>
    <xf numFmtId="0" fontId="34" fillId="0" borderId="4" xfId="0" applyFont="1" applyBorder="1"/>
    <xf numFmtId="0" fontId="45" fillId="0" borderId="4" xfId="0" applyFont="1" applyBorder="1" applyAlignment="1">
      <alignment horizontal="center"/>
    </xf>
    <xf numFmtId="0" fontId="46" fillId="0" borderId="0" xfId="0" applyFont="1"/>
    <xf numFmtId="0" fontId="3" fillId="0" borderId="0" xfId="0" applyFont="1"/>
    <xf numFmtId="0" fontId="46" fillId="4" borderId="0" xfId="0" applyFont="1" applyFill="1"/>
    <xf numFmtId="4" fontId="40" fillId="7" borderId="0" xfId="0" applyNumberFormat="1" applyFont="1" applyFill="1"/>
    <xf numFmtId="0" fontId="47" fillId="0" borderId="4" xfId="0" applyFont="1" applyBorder="1" applyAlignment="1">
      <alignment horizontal="center"/>
    </xf>
    <xf numFmtId="0" fontId="36" fillId="0" borderId="0" xfId="0" applyFont="1" applyAlignment="1">
      <alignment horizontal="center"/>
    </xf>
    <xf numFmtId="168" fontId="3" fillId="0" borderId="0" xfId="0" applyNumberFormat="1" applyFont="1" applyAlignment="1">
      <alignment horizontal="center"/>
    </xf>
    <xf numFmtId="169" fontId="26" fillId="3" borderId="8" xfId="1" applyFont="1" applyFill="1" applyBorder="1"/>
    <xf numFmtId="4" fontId="23" fillId="3" borderId="8" xfId="0" applyNumberFormat="1" applyFont="1" applyFill="1" applyBorder="1"/>
    <xf numFmtId="4" fontId="42" fillId="3" borderId="8" xfId="0" applyNumberFormat="1" applyFont="1" applyFill="1" applyBorder="1"/>
    <xf numFmtId="0" fontId="27" fillId="0" borderId="8" xfId="0" applyFont="1" applyBorder="1" applyAlignment="1">
      <alignment horizontal="center"/>
    </xf>
    <xf numFmtId="0" fontId="27" fillId="0" borderId="8" xfId="0" applyFont="1" applyBorder="1"/>
    <xf numFmtId="4" fontId="27" fillId="0" borderId="8" xfId="0" applyNumberFormat="1" applyFont="1" applyBorder="1"/>
    <xf numFmtId="0" fontId="22" fillId="3" borderId="8" xfId="0" applyFont="1" applyFill="1" applyBorder="1" applyAlignment="1">
      <alignment horizontal="center"/>
    </xf>
    <xf numFmtId="0" fontId="23" fillId="3" borderId="8" xfId="0" applyFont="1" applyFill="1" applyBorder="1" applyAlignment="1">
      <alignment horizontal="left"/>
    </xf>
    <xf numFmtId="4" fontId="50" fillId="0" borderId="0" xfId="0" applyNumberFormat="1" applyFont="1"/>
    <xf numFmtId="0" fontId="51" fillId="0" borderId="4" xfId="0" applyFont="1" applyBorder="1" applyAlignment="1">
      <alignment horizontal="center"/>
    </xf>
    <xf numFmtId="0" fontId="52" fillId="0" borderId="0" xfId="0" applyFont="1"/>
    <xf numFmtId="4" fontId="52" fillId="0" borderId="0" xfId="0" applyNumberFormat="1" applyFont="1"/>
    <xf numFmtId="10" fontId="52" fillId="0" borderId="0" xfId="2" applyNumberFormat="1" applyFont="1" applyBorder="1"/>
    <xf numFmtId="4" fontId="14" fillId="0" borderId="5" xfId="0" applyNumberFormat="1" applyFont="1" applyBorder="1"/>
    <xf numFmtId="0" fontId="27" fillId="6" borderId="0" xfId="0" applyFont="1" applyFill="1"/>
    <xf numFmtId="0" fontId="53" fillId="0" borderId="4" xfId="0" applyFont="1" applyBorder="1" applyAlignment="1">
      <alignment horizontal="center"/>
    </xf>
    <xf numFmtId="4" fontId="10" fillId="6" borderId="14" xfId="0" applyNumberFormat="1" applyFont="1" applyFill="1" applyBorder="1"/>
    <xf numFmtId="0" fontId="54" fillId="0" borderId="4" xfId="0" applyFont="1" applyBorder="1" applyAlignment="1">
      <alignment horizontal="center"/>
    </xf>
    <xf numFmtId="4" fontId="10" fillId="7" borderId="0" xfId="0" applyNumberFormat="1" applyFont="1" applyFill="1"/>
    <xf numFmtId="0" fontId="27" fillId="0" borderId="0" xfId="0" applyFont="1"/>
    <xf numFmtId="0" fontId="27" fillId="0" borderId="5" xfId="0" applyFont="1" applyBorder="1"/>
    <xf numFmtId="4" fontId="37" fillId="3" borderId="0" xfId="0" applyNumberFormat="1" applyFont="1" applyFill="1"/>
    <xf numFmtId="0" fontId="43" fillId="3" borderId="4" xfId="0" applyFont="1" applyFill="1" applyBorder="1" applyAlignment="1">
      <alignment horizontal="center"/>
    </xf>
    <xf numFmtId="0" fontId="44" fillId="3" borderId="0" xfId="0" applyFont="1" applyFill="1"/>
    <xf numFmtId="4" fontId="44" fillId="3" borderId="0" xfId="0" applyNumberFormat="1" applyFont="1" applyFill="1"/>
    <xf numFmtId="10" fontId="44" fillId="3" borderId="0" xfId="2" applyNumberFormat="1" applyFont="1" applyFill="1" applyBorder="1"/>
    <xf numFmtId="4" fontId="38" fillId="3" borderId="5" xfId="0" applyNumberFormat="1" applyFont="1" applyFill="1" applyBorder="1"/>
    <xf numFmtId="4" fontId="44" fillId="3" borderId="0" xfId="2" applyNumberFormat="1" applyFont="1" applyFill="1" applyBorder="1"/>
    <xf numFmtId="4" fontId="25" fillId="3" borderId="8" xfId="0" applyNumberFormat="1" applyFont="1" applyFill="1" applyBorder="1"/>
    <xf numFmtId="0" fontId="35" fillId="3" borderId="4" xfId="0" applyFont="1" applyFill="1" applyBorder="1" applyAlignment="1">
      <alignment horizontal="center"/>
    </xf>
    <xf numFmtId="0" fontId="34" fillId="3" borderId="0" xfId="0" applyFont="1" applyFill="1"/>
    <xf numFmtId="4" fontId="34" fillId="3" borderId="0" xfId="0" applyNumberFormat="1" applyFont="1" applyFill="1"/>
    <xf numFmtId="10" fontId="34" fillId="3" borderId="0" xfId="2" applyNumberFormat="1" applyFont="1" applyFill="1" applyBorder="1"/>
    <xf numFmtId="4" fontId="10" fillId="0" borderId="0" xfId="0" applyNumberFormat="1" applyFont="1"/>
    <xf numFmtId="0" fontId="47" fillId="4" borderId="0" xfId="0" applyFont="1" applyFill="1" applyAlignment="1">
      <alignment horizontal="center"/>
    </xf>
    <xf numFmtId="4" fontId="3" fillId="4" borderId="0" xfId="0" applyNumberFormat="1" applyFont="1" applyFill="1"/>
    <xf numFmtId="0" fontId="22" fillId="4" borderId="4" xfId="0" applyFont="1" applyFill="1" applyBorder="1"/>
    <xf numFmtId="0" fontId="45" fillId="4" borderId="4" xfId="0" applyFont="1" applyFill="1" applyBorder="1" applyAlignment="1">
      <alignment horizontal="center"/>
    </xf>
    <xf numFmtId="0" fontId="33" fillId="4" borderId="4" xfId="0" applyFont="1" applyFill="1" applyBorder="1" applyAlignment="1">
      <alignment horizontal="center"/>
    </xf>
    <xf numFmtId="4" fontId="0" fillId="4" borderId="0" xfId="0" applyNumberFormat="1" applyFill="1"/>
    <xf numFmtId="4" fontId="9" fillId="4" borderId="0" xfId="0" applyNumberFormat="1" applyFont="1" applyFill="1"/>
    <xf numFmtId="0" fontId="9" fillId="4" borderId="6" xfId="3" applyFont="1" applyFill="1" applyBorder="1" applyAlignment="1">
      <alignment horizontal="right"/>
    </xf>
    <xf numFmtId="0" fontId="55" fillId="3" borderId="8" xfId="0" applyFont="1" applyFill="1" applyBorder="1" applyAlignment="1">
      <alignment horizontal="center"/>
    </xf>
    <xf numFmtId="4" fontId="7" fillId="0" borderId="8" xfId="0" applyNumberFormat="1" applyFont="1" applyBorder="1"/>
    <xf numFmtId="4" fontId="8" fillId="3" borderId="8" xfId="0" applyNumberFormat="1" applyFont="1" applyFill="1" applyBorder="1"/>
    <xf numFmtId="4" fontId="8" fillId="4" borderId="8" xfId="0" applyNumberFormat="1" applyFont="1" applyFill="1" applyBorder="1"/>
    <xf numFmtId="168" fontId="58" fillId="0" borderId="8" xfId="0" applyNumberFormat="1" applyFont="1" applyBorder="1" applyAlignment="1">
      <alignment horizontal="center"/>
    </xf>
    <xf numFmtId="0" fontId="40" fillId="0" borderId="0" xfId="0" applyFont="1"/>
    <xf numFmtId="4" fontId="59" fillId="0" borderId="8" xfId="0" applyNumberFormat="1" applyFont="1" applyBorder="1"/>
    <xf numFmtId="4" fontId="57" fillId="5" borderId="8" xfId="0" applyNumberFormat="1" applyFont="1" applyFill="1" applyBorder="1" applyAlignment="1">
      <alignment horizontal="center"/>
    </xf>
    <xf numFmtId="169" fontId="58" fillId="4" borderId="8" xfId="1" applyFont="1" applyFill="1" applyBorder="1"/>
    <xf numFmtId="169" fontId="58" fillId="3" borderId="8" xfId="1" applyFont="1" applyFill="1" applyBorder="1"/>
    <xf numFmtId="4" fontId="60" fillId="0" borderId="8" xfId="0" applyNumberFormat="1" applyFont="1" applyBorder="1"/>
    <xf numFmtId="4" fontId="49" fillId="0" borderId="8" xfId="0" applyNumberFormat="1" applyFont="1" applyBorder="1" applyAlignment="1">
      <alignment horizontal="center"/>
    </xf>
    <xf numFmtId="4" fontId="61" fillId="0" borderId="8" xfId="0" applyNumberFormat="1" applyFont="1" applyBorder="1" applyAlignment="1">
      <alignment horizontal="center"/>
    </xf>
    <xf numFmtId="4" fontId="62" fillId="4" borderId="8" xfId="0" applyNumberFormat="1" applyFont="1" applyFill="1" applyBorder="1"/>
    <xf numFmtId="4" fontId="62" fillId="3" borderId="8" xfId="0" applyNumberFormat="1" applyFont="1" applyFill="1" applyBorder="1" applyAlignment="1">
      <alignment horizontal="right"/>
    </xf>
    <xf numFmtId="4" fontId="62" fillId="3" borderId="8" xfId="0" applyNumberFormat="1" applyFont="1" applyFill="1" applyBorder="1"/>
    <xf numFmtId="4" fontId="63" fillId="3" borderId="8" xfId="0" applyNumberFormat="1" applyFont="1" applyFill="1" applyBorder="1"/>
    <xf numFmtId="4" fontId="63" fillId="4" borderId="8" xfId="0" applyNumberFormat="1" applyFont="1" applyFill="1" applyBorder="1"/>
    <xf numFmtId="4" fontId="62" fillId="0" borderId="8" xfId="0" applyNumberFormat="1" applyFont="1" applyBorder="1"/>
    <xf numFmtId="173" fontId="63" fillId="4" borderId="8" xfId="3" applyNumberFormat="1" applyFont="1" applyFill="1" applyBorder="1" applyAlignment="1">
      <alignment horizontal="right"/>
    </xf>
    <xf numFmtId="0" fontId="9" fillId="4" borderId="9" xfId="0" applyFont="1" applyFill="1" applyBorder="1"/>
    <xf numFmtId="0" fontId="9" fillId="4" borderId="7" xfId="0" applyFont="1" applyFill="1" applyBorder="1"/>
    <xf numFmtId="0" fontId="9" fillId="3" borderId="6" xfId="3" applyFont="1" applyFill="1" applyBorder="1" applyAlignment="1">
      <alignment horizontal="right"/>
    </xf>
    <xf numFmtId="0" fontId="9" fillId="3" borderId="9" xfId="0" applyFont="1" applyFill="1" applyBorder="1"/>
    <xf numFmtId="0" fontId="9" fillId="3" borderId="7" xfId="0" applyFont="1" applyFill="1" applyBorder="1"/>
    <xf numFmtId="173" fontId="63" fillId="3" borderId="8" xfId="3" applyNumberFormat="1" applyFont="1" applyFill="1" applyBorder="1" applyAlignment="1">
      <alignment horizontal="right"/>
    </xf>
    <xf numFmtId="0" fontId="2" fillId="3" borderId="0" xfId="0" applyFont="1" applyFill="1"/>
    <xf numFmtId="4" fontId="65" fillId="0" borderId="8" xfId="0" applyNumberFormat="1" applyFont="1" applyBorder="1"/>
    <xf numFmtId="0" fontId="31" fillId="0" borderId="0" xfId="0" applyFont="1" applyAlignment="1">
      <alignment horizontal="center"/>
    </xf>
    <xf numFmtId="14" fontId="31" fillId="0" borderId="0" xfId="0" applyNumberFormat="1" applyFont="1" applyAlignment="1">
      <alignment horizontal="center"/>
    </xf>
    <xf numFmtId="0" fontId="9" fillId="0" borderId="8" xfId="0" applyFont="1" applyBorder="1" applyAlignment="1">
      <alignment horizontal="center"/>
    </xf>
    <xf numFmtId="168" fontId="8" fillId="0" borderId="8" xfId="0" applyNumberFormat="1" applyFont="1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0" fontId="66" fillId="4" borderId="6" xfId="3" applyFont="1" applyFill="1" applyBorder="1" applyAlignment="1">
      <alignment horizontal="left"/>
    </xf>
    <xf numFmtId="0" fontId="66" fillId="3" borderId="6" xfId="3" applyFont="1" applyFill="1" applyBorder="1" applyAlignment="1">
      <alignment horizontal="left"/>
    </xf>
    <xf numFmtId="0" fontId="20" fillId="0" borderId="8" xfId="0" applyFont="1" applyBorder="1" applyAlignment="1">
      <alignment horizontal="center" vertical="center"/>
    </xf>
    <xf numFmtId="4" fontId="64" fillId="5" borderId="8" xfId="0" applyNumberFormat="1" applyFont="1" applyFill="1" applyBorder="1" applyAlignment="1">
      <alignment horizontal="center" vertical="center"/>
    </xf>
    <xf numFmtId="168" fontId="6" fillId="0" borderId="0" xfId="0" applyNumberFormat="1" applyFont="1" applyAlignment="1">
      <alignment horizontal="center"/>
    </xf>
    <xf numFmtId="173" fontId="6" fillId="0" borderId="0" xfId="0" applyNumberFormat="1" applyFont="1" applyAlignment="1">
      <alignment horizontal="center"/>
    </xf>
    <xf numFmtId="168" fontId="6" fillId="0" borderId="8" xfId="0" applyNumberFormat="1" applyFont="1" applyBorder="1" applyAlignment="1">
      <alignment horizontal="right"/>
    </xf>
    <xf numFmtId="4" fontId="63" fillId="0" borderId="8" xfId="0" applyNumberFormat="1" applyFont="1" applyBorder="1"/>
    <xf numFmtId="4" fontId="7" fillId="4" borderId="8" xfId="0" applyNumberFormat="1" applyFont="1" applyFill="1" applyBorder="1"/>
    <xf numFmtId="0" fontId="67" fillId="0" borderId="0" xfId="0" applyFont="1" applyAlignment="1">
      <alignment horizontal="center"/>
    </xf>
    <xf numFmtId="0" fontId="28" fillId="4" borderId="8" xfId="0" applyFont="1" applyFill="1" applyBorder="1" applyAlignment="1">
      <alignment horizontal="center"/>
    </xf>
    <xf numFmtId="0" fontId="56" fillId="3" borderId="8" xfId="0" applyFont="1" applyFill="1" applyBorder="1" applyAlignment="1">
      <alignment horizontal="center"/>
    </xf>
    <xf numFmtId="0" fontId="56" fillId="4" borderId="8" xfId="0" applyFont="1" applyFill="1" applyBorder="1" applyAlignment="1">
      <alignment horizontal="center"/>
    </xf>
    <xf numFmtId="0" fontId="28" fillId="3" borderId="8" xfId="0" applyFont="1" applyFill="1" applyBorder="1" applyAlignment="1">
      <alignment horizontal="center"/>
    </xf>
    <xf numFmtId="173" fontId="34" fillId="0" borderId="0" xfId="0" applyNumberFormat="1" applyFont="1"/>
    <xf numFmtId="0" fontId="57" fillId="0" borderId="0" xfId="0" applyFont="1" applyAlignment="1">
      <alignment horizontal="center"/>
    </xf>
    <xf numFmtId="0" fontId="57" fillId="0" borderId="0" xfId="0" applyFont="1" applyAlignment="1">
      <alignment horizontal="center" wrapText="1"/>
    </xf>
    <xf numFmtId="1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57" fillId="0" borderId="0" xfId="0" applyFont="1" applyAlignment="1">
      <alignment horizontal="left"/>
    </xf>
    <xf numFmtId="0" fontId="57" fillId="0" borderId="0" xfId="0" applyFont="1" applyAlignment="1">
      <alignment horizontal="right"/>
    </xf>
    <xf numFmtId="165" fontId="57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8" fontId="17" fillId="0" borderId="0" xfId="0" applyNumberFormat="1" applyFont="1" applyAlignment="1">
      <alignment horizontal="right"/>
    </xf>
    <xf numFmtId="168" fontId="57" fillId="0" borderId="0" xfId="0" applyNumberFormat="1" applyFont="1" applyAlignment="1">
      <alignment horizontal="right"/>
    </xf>
    <xf numFmtId="168" fontId="57" fillId="0" borderId="0" xfId="0" applyNumberFormat="1" applyFont="1"/>
    <xf numFmtId="172" fontId="17" fillId="0" borderId="0" xfId="0" applyNumberFormat="1" applyFont="1" applyAlignment="1">
      <alignment horizontal="center"/>
    </xf>
    <xf numFmtId="168" fontId="17" fillId="0" borderId="0" xfId="0" applyNumberFormat="1" applyFont="1"/>
    <xf numFmtId="10" fontId="57" fillId="0" borderId="0" xfId="2" applyNumberFormat="1" applyFont="1" applyFill="1" applyBorder="1" applyAlignment="1">
      <alignment horizontal="right"/>
    </xf>
    <xf numFmtId="172" fontId="17" fillId="0" borderId="0" xfId="0" applyNumberFormat="1" applyFont="1" applyAlignment="1">
      <alignment horizontal="right"/>
    </xf>
    <xf numFmtId="168" fontId="68" fillId="0" borderId="0" xfId="0" applyNumberFormat="1" applyFont="1"/>
    <xf numFmtId="4" fontId="17" fillId="0" borderId="0" xfId="0" applyNumberFormat="1" applyFont="1"/>
    <xf numFmtId="4" fontId="57" fillId="0" borderId="0" xfId="0" applyNumberFormat="1" applyFont="1"/>
    <xf numFmtId="164" fontId="17" fillId="0" borderId="0" xfId="0" applyNumberFormat="1" applyFont="1"/>
    <xf numFmtId="165" fontId="57" fillId="0" borderId="0" xfId="0" applyNumberFormat="1" applyFont="1"/>
    <xf numFmtId="0" fontId="17" fillId="0" borderId="0" xfId="0" applyFont="1" applyAlignment="1">
      <alignment horizontal="right"/>
    </xf>
    <xf numFmtId="173" fontId="52" fillId="0" borderId="0" xfId="0" applyNumberFormat="1" applyFont="1"/>
    <xf numFmtId="0" fontId="33" fillId="3" borderId="8" xfId="0" applyFont="1" applyFill="1" applyBorder="1" applyAlignment="1">
      <alignment horizontal="center"/>
    </xf>
    <xf numFmtId="173" fontId="0" fillId="3" borderId="0" xfId="0" applyNumberFormat="1" applyFill="1"/>
    <xf numFmtId="173" fontId="10" fillId="3" borderId="0" xfId="0" applyNumberFormat="1" applyFont="1" applyFill="1"/>
    <xf numFmtId="173" fontId="0" fillId="0" borderId="0" xfId="0" applyNumberFormat="1"/>
    <xf numFmtId="173" fontId="10" fillId="0" borderId="0" xfId="0" applyNumberFormat="1" applyFont="1"/>
    <xf numFmtId="175" fontId="59" fillId="0" borderId="8" xfId="0" applyNumberFormat="1" applyFont="1" applyBorder="1"/>
    <xf numFmtId="0" fontId="2" fillId="2" borderId="8" xfId="0" applyFont="1" applyFill="1" applyBorder="1" applyAlignment="1">
      <alignment horizontal="center"/>
    </xf>
    <xf numFmtId="0" fontId="48" fillId="3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5" fillId="3" borderId="8" xfId="0" applyFont="1" applyFill="1" applyBorder="1"/>
    <xf numFmtId="173" fontId="3" fillId="5" borderId="8" xfId="0" applyNumberFormat="1" applyFont="1" applyFill="1" applyBorder="1" applyAlignment="1">
      <alignment horizontal="center"/>
    </xf>
    <xf numFmtId="0" fontId="2" fillId="2" borderId="8" xfId="0" applyFont="1" applyFill="1" applyBorder="1"/>
    <xf numFmtId="0" fontId="48" fillId="3" borderId="8" xfId="0" applyFont="1" applyFill="1" applyBorder="1"/>
    <xf numFmtId="168" fontId="11" fillId="0" borderId="8" xfId="0" applyNumberFormat="1" applyFont="1" applyBorder="1" applyAlignment="1">
      <alignment horizontal="center"/>
    </xf>
    <xf numFmtId="168" fontId="6" fillId="0" borderId="8" xfId="0" applyNumberFormat="1" applyFont="1" applyBorder="1" applyAlignment="1">
      <alignment horizontal="center"/>
    </xf>
    <xf numFmtId="173" fontId="6" fillId="0" borderId="8" xfId="0" applyNumberFormat="1" applyFont="1" applyBorder="1" applyAlignment="1">
      <alignment horizontal="center"/>
    </xf>
    <xf numFmtId="173" fontId="11" fillId="0" borderId="8" xfId="0" applyNumberFormat="1" applyFont="1" applyBorder="1" applyAlignment="1">
      <alignment horizontal="center"/>
    </xf>
    <xf numFmtId="168" fontId="3" fillId="5" borderId="8" xfId="0" applyNumberFormat="1" applyFont="1" applyFill="1" applyBorder="1" applyAlignment="1">
      <alignment horizontal="center"/>
    </xf>
    <xf numFmtId="168" fontId="14" fillId="5" borderId="8" xfId="0" applyNumberFormat="1" applyFont="1" applyFill="1" applyBorder="1" applyAlignment="1">
      <alignment horizontal="center"/>
    </xf>
    <xf numFmtId="173" fontId="14" fillId="5" borderId="8" xfId="0" applyNumberFormat="1" applyFont="1" applyFill="1" applyBorder="1" applyAlignment="1">
      <alignment horizontal="center"/>
    </xf>
    <xf numFmtId="4" fontId="64" fillId="7" borderId="8" xfId="0" applyNumberFormat="1" applyFont="1" applyFill="1" applyBorder="1" applyAlignment="1">
      <alignment horizontal="center" vertical="center"/>
    </xf>
    <xf numFmtId="4" fontId="7" fillId="7" borderId="8" xfId="0" applyNumberFormat="1" applyFont="1" applyFill="1" applyBorder="1"/>
    <xf numFmtId="0" fontId="9" fillId="7" borderId="8" xfId="0" applyFont="1" applyFill="1" applyBorder="1" applyAlignment="1">
      <alignment horizontal="center"/>
    </xf>
    <xf numFmtId="0" fontId="9" fillId="7" borderId="8" xfId="0" applyFont="1" applyFill="1" applyBorder="1"/>
    <xf numFmtId="0" fontId="9" fillId="7" borderId="6" xfId="0" applyFont="1" applyFill="1" applyBorder="1"/>
    <xf numFmtId="0" fontId="9" fillId="7" borderId="7" xfId="0" applyFont="1" applyFill="1" applyBorder="1" applyAlignment="1">
      <alignment horizontal="center"/>
    </xf>
    <xf numFmtId="10" fontId="9" fillId="7" borderId="7" xfId="2" applyNumberFormat="1" applyFont="1" applyFill="1" applyBorder="1" applyAlignment="1">
      <alignment horizontal="center"/>
    </xf>
    <xf numFmtId="168" fontId="9" fillId="7" borderId="7" xfId="0" applyNumberFormat="1" applyFont="1" applyFill="1" applyBorder="1" applyAlignment="1">
      <alignment horizontal="right"/>
    </xf>
    <xf numFmtId="168" fontId="14" fillId="7" borderId="8" xfId="0" applyNumberFormat="1" applyFont="1" applyFill="1" applyBorder="1"/>
    <xf numFmtId="0" fontId="69" fillId="0" borderId="6" xfId="0" applyFont="1" applyBorder="1" applyAlignment="1">
      <alignment horizontal="center"/>
    </xf>
    <xf numFmtId="0" fontId="69" fillId="0" borderId="9" xfId="0" applyFont="1" applyBorder="1" applyAlignment="1">
      <alignment horizontal="center"/>
    </xf>
    <xf numFmtId="0" fontId="69" fillId="0" borderId="7" xfId="0" applyFont="1" applyBorder="1" applyAlignment="1">
      <alignment horizontal="center"/>
    </xf>
    <xf numFmtId="4" fontId="30" fillId="0" borderId="8" xfId="0" applyNumberFormat="1" applyFont="1" applyBorder="1" applyAlignment="1">
      <alignment horizontal="right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57" fillId="5" borderId="11" xfId="0" applyFont="1" applyFill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1" fillId="5" borderId="11" xfId="0" applyFont="1" applyFill="1" applyBorder="1" applyAlignment="1">
      <alignment horizontal="center" vertical="center" wrapText="1"/>
    </xf>
    <xf numFmtId="4" fontId="57" fillId="5" borderId="15" xfId="0" applyNumberFormat="1" applyFont="1" applyFill="1" applyBorder="1" applyAlignment="1">
      <alignment horizontal="right"/>
    </xf>
    <xf numFmtId="4" fontId="57" fillId="5" borderId="15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8" fillId="0" borderId="4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165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2" fillId="0" borderId="8" xfId="0" applyFont="1" applyBorder="1" applyAlignment="1">
      <alignment horizontal="left"/>
    </xf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7" fillId="0" borderId="8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3" borderId="6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  <xf numFmtId="0" fontId="7" fillId="5" borderId="1" xfId="0" applyFont="1" applyFill="1" applyBorder="1" applyAlignment="1">
      <alignment horizontal="left"/>
    </xf>
    <xf numFmtId="0" fontId="7" fillId="5" borderId="2" xfId="0" applyFont="1" applyFill="1" applyBorder="1" applyAlignment="1">
      <alignment horizontal="left"/>
    </xf>
    <xf numFmtId="0" fontId="7" fillId="5" borderId="3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3" borderId="8" xfId="0" applyFill="1" applyBorder="1" applyAlignment="1">
      <alignment horizontal="left"/>
    </xf>
    <xf numFmtId="0" fontId="2" fillId="5" borderId="12" xfId="0" applyFont="1" applyFill="1" applyBorder="1" applyAlignment="1">
      <alignment horizontal="left"/>
    </xf>
    <xf numFmtId="0" fontId="2" fillId="5" borderId="10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6" borderId="2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5" fontId="8" fillId="4" borderId="6" xfId="0" applyNumberFormat="1" applyFont="1" applyFill="1" applyBorder="1" applyAlignment="1">
      <alignment horizontal="center"/>
    </xf>
    <xf numFmtId="165" fontId="8" fillId="4" borderId="9" xfId="0" applyNumberFormat="1" applyFont="1" applyFill="1" applyBorder="1" applyAlignment="1">
      <alignment horizontal="center"/>
    </xf>
    <xf numFmtId="165" fontId="8" fillId="4" borderId="7" xfId="0" applyNumberFormat="1" applyFont="1" applyFill="1" applyBorder="1" applyAlignment="1">
      <alignment horizontal="center"/>
    </xf>
    <xf numFmtId="165" fontId="8" fillId="3" borderId="6" xfId="0" applyNumberFormat="1" applyFont="1" applyFill="1" applyBorder="1" applyAlignment="1">
      <alignment horizontal="center"/>
    </xf>
    <xf numFmtId="165" fontId="8" fillId="3" borderId="9" xfId="0" applyNumberFormat="1" applyFont="1" applyFill="1" applyBorder="1" applyAlignment="1">
      <alignment horizontal="center"/>
    </xf>
    <xf numFmtId="165" fontId="8" fillId="3" borderId="7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left" wrapText="1"/>
    </xf>
    <xf numFmtId="4" fontId="64" fillId="5" borderId="11" xfId="0" applyNumberFormat="1" applyFont="1" applyFill="1" applyBorder="1" applyAlignment="1">
      <alignment horizontal="center" vertical="center"/>
    </xf>
    <xf numFmtId="4" fontId="64" fillId="5" borderId="15" xfId="0" applyNumberFormat="1" applyFont="1" applyFill="1" applyBorder="1" applyAlignment="1">
      <alignment horizontal="center" vertical="center"/>
    </xf>
    <xf numFmtId="4" fontId="64" fillId="5" borderId="0" xfId="0" applyNumberFormat="1" applyFont="1" applyFill="1" applyAlignment="1">
      <alignment horizontal="center" vertical="center"/>
    </xf>
    <xf numFmtId="4" fontId="64" fillId="5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/>
    <xf numFmtId="4" fontId="70" fillId="0" borderId="8" xfId="0" applyNumberFormat="1" applyFont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</cellXfs>
  <cellStyles count="4">
    <cellStyle name="Normal" xfId="0" builtinId="0"/>
    <cellStyle name="Normal 2" xfId="3" xr:uid="{6C831208-EC9C-41AE-9356-EC8D6B1990CE}"/>
    <cellStyle name="Porcentagem" xfId="2" builtinId="5"/>
    <cellStyle name="Vírgula" xfId="1" builtinId="3"/>
  </cellStyles>
  <dxfs count="0"/>
  <tableStyles count="0" defaultTableStyle="TableStyleMedium2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75C59-D012-4D5C-B315-84E00059E213}">
  <dimension ref="A1:AA42"/>
  <sheetViews>
    <sheetView workbookViewId="0">
      <selection activeCell="AM58" sqref="AM58"/>
    </sheetView>
  </sheetViews>
  <sheetFormatPr defaultRowHeight="12.75" x14ac:dyDescent="0.2"/>
  <cols>
    <col min="1" max="1" width="4.140625" style="9" customWidth="1"/>
    <col min="2" max="2" width="37" customWidth="1"/>
    <col min="3" max="3" width="12.7109375" style="284" customWidth="1"/>
    <col min="4" max="4" width="10.140625" customWidth="1"/>
    <col min="5" max="5" width="16.140625" style="20" customWidth="1"/>
    <col min="6" max="6" width="11.5703125" style="9" hidden="1" customWidth="1"/>
    <col min="7" max="7" width="0" style="9" hidden="1" customWidth="1"/>
    <col min="8" max="8" width="38.7109375" hidden="1" customWidth="1"/>
    <col min="9" max="9" width="0" style="297" hidden="1" customWidth="1"/>
    <col min="10" max="10" width="0" hidden="1" customWidth="1"/>
    <col min="11" max="11" width="10.28515625" hidden="1" customWidth="1"/>
    <col min="12" max="12" width="2.7109375" hidden="1" customWidth="1"/>
    <col min="13" max="13" width="12.7109375" style="296" hidden="1" customWidth="1"/>
    <col min="14" max="14" width="31.28515625" hidden="1" customWidth="1"/>
    <col min="15" max="15" width="9.140625" hidden="1" customWidth="1"/>
    <col min="16" max="16" width="2.7109375" hidden="1" customWidth="1"/>
    <col min="17" max="17" width="12.7109375" hidden="1" customWidth="1"/>
    <col min="18" max="18" width="31.28515625" hidden="1" customWidth="1"/>
    <col min="19" max="19" width="9.140625" hidden="1" customWidth="1"/>
    <col min="20" max="20" width="2.7109375" hidden="1" customWidth="1"/>
    <col min="21" max="21" width="5.5703125" hidden="1" customWidth="1"/>
    <col min="22" max="22" width="16" hidden="1" customWidth="1"/>
    <col min="23" max="23" width="9.140625" hidden="1" customWidth="1"/>
    <col min="24" max="37" width="0" hidden="1" customWidth="1"/>
    <col min="259" max="259" width="4.140625" customWidth="1"/>
    <col min="260" max="260" width="37" customWidth="1"/>
    <col min="261" max="262" width="12.7109375" customWidth="1"/>
    <col min="263" max="263" width="16.140625" customWidth="1"/>
    <col min="264" max="264" width="15.7109375" customWidth="1"/>
    <col min="265" max="265" width="11.5703125" customWidth="1"/>
    <col min="267" max="267" width="10.7109375" customWidth="1"/>
    <col min="268" max="268" width="15.85546875" customWidth="1"/>
    <col min="269" max="269" width="12.28515625" customWidth="1"/>
    <col min="270" max="270" width="13.5703125" customWidth="1"/>
    <col min="271" max="271" width="13.42578125" customWidth="1"/>
    <col min="515" max="515" width="4.140625" customWidth="1"/>
    <col min="516" max="516" width="37" customWidth="1"/>
    <col min="517" max="518" width="12.7109375" customWidth="1"/>
    <col min="519" max="519" width="16.140625" customWidth="1"/>
    <col min="520" max="520" width="15.7109375" customWidth="1"/>
    <col min="521" max="521" width="11.5703125" customWidth="1"/>
    <col min="523" max="523" width="10.7109375" customWidth="1"/>
    <col min="524" max="524" width="15.85546875" customWidth="1"/>
    <col min="525" max="525" width="12.28515625" customWidth="1"/>
    <col min="526" max="526" width="13.5703125" customWidth="1"/>
    <col min="527" max="527" width="13.42578125" customWidth="1"/>
    <col min="771" max="771" width="4.140625" customWidth="1"/>
    <col min="772" max="772" width="37" customWidth="1"/>
    <col min="773" max="774" width="12.7109375" customWidth="1"/>
    <col min="775" max="775" width="16.140625" customWidth="1"/>
    <col min="776" max="776" width="15.7109375" customWidth="1"/>
    <col min="777" max="777" width="11.5703125" customWidth="1"/>
    <col min="779" max="779" width="10.7109375" customWidth="1"/>
    <col min="780" max="780" width="15.85546875" customWidth="1"/>
    <col min="781" max="781" width="12.28515625" customWidth="1"/>
    <col min="782" max="782" width="13.5703125" customWidth="1"/>
    <col min="783" max="783" width="13.42578125" customWidth="1"/>
    <col min="1027" max="1027" width="4.140625" customWidth="1"/>
    <col min="1028" max="1028" width="37" customWidth="1"/>
    <col min="1029" max="1030" width="12.7109375" customWidth="1"/>
    <col min="1031" max="1031" width="16.140625" customWidth="1"/>
    <col min="1032" max="1032" width="15.7109375" customWidth="1"/>
    <col min="1033" max="1033" width="11.5703125" customWidth="1"/>
    <col min="1035" max="1035" width="10.7109375" customWidth="1"/>
    <col min="1036" max="1036" width="15.85546875" customWidth="1"/>
    <col min="1037" max="1037" width="12.28515625" customWidth="1"/>
    <col min="1038" max="1038" width="13.5703125" customWidth="1"/>
    <col min="1039" max="1039" width="13.42578125" customWidth="1"/>
    <col min="1283" max="1283" width="4.140625" customWidth="1"/>
    <col min="1284" max="1284" width="37" customWidth="1"/>
    <col min="1285" max="1286" width="12.7109375" customWidth="1"/>
    <col min="1287" max="1287" width="16.140625" customWidth="1"/>
    <col min="1288" max="1288" width="15.7109375" customWidth="1"/>
    <col min="1289" max="1289" width="11.5703125" customWidth="1"/>
    <col min="1291" max="1291" width="10.7109375" customWidth="1"/>
    <col min="1292" max="1292" width="15.85546875" customWidth="1"/>
    <col min="1293" max="1293" width="12.28515625" customWidth="1"/>
    <col min="1294" max="1294" width="13.5703125" customWidth="1"/>
    <col min="1295" max="1295" width="13.42578125" customWidth="1"/>
    <col min="1539" max="1539" width="4.140625" customWidth="1"/>
    <col min="1540" max="1540" width="37" customWidth="1"/>
    <col min="1541" max="1542" width="12.7109375" customWidth="1"/>
    <col min="1543" max="1543" width="16.140625" customWidth="1"/>
    <col min="1544" max="1544" width="15.7109375" customWidth="1"/>
    <col min="1545" max="1545" width="11.5703125" customWidth="1"/>
    <col min="1547" max="1547" width="10.7109375" customWidth="1"/>
    <col min="1548" max="1548" width="15.85546875" customWidth="1"/>
    <col min="1549" max="1549" width="12.28515625" customWidth="1"/>
    <col min="1550" max="1550" width="13.5703125" customWidth="1"/>
    <col min="1551" max="1551" width="13.42578125" customWidth="1"/>
    <col min="1795" max="1795" width="4.140625" customWidth="1"/>
    <col min="1796" max="1796" width="37" customWidth="1"/>
    <col min="1797" max="1798" width="12.7109375" customWidth="1"/>
    <col min="1799" max="1799" width="16.140625" customWidth="1"/>
    <col min="1800" max="1800" width="15.7109375" customWidth="1"/>
    <col min="1801" max="1801" width="11.5703125" customWidth="1"/>
    <col min="1803" max="1803" width="10.7109375" customWidth="1"/>
    <col min="1804" max="1804" width="15.85546875" customWidth="1"/>
    <col min="1805" max="1805" width="12.28515625" customWidth="1"/>
    <col min="1806" max="1806" width="13.5703125" customWidth="1"/>
    <col min="1807" max="1807" width="13.42578125" customWidth="1"/>
    <col min="2051" max="2051" width="4.140625" customWidth="1"/>
    <col min="2052" max="2052" width="37" customWidth="1"/>
    <col min="2053" max="2054" width="12.7109375" customWidth="1"/>
    <col min="2055" max="2055" width="16.140625" customWidth="1"/>
    <col min="2056" max="2056" width="15.7109375" customWidth="1"/>
    <col min="2057" max="2057" width="11.5703125" customWidth="1"/>
    <col min="2059" max="2059" width="10.7109375" customWidth="1"/>
    <col min="2060" max="2060" width="15.85546875" customWidth="1"/>
    <col min="2061" max="2061" width="12.28515625" customWidth="1"/>
    <col min="2062" max="2062" width="13.5703125" customWidth="1"/>
    <col min="2063" max="2063" width="13.42578125" customWidth="1"/>
    <col min="2307" max="2307" width="4.140625" customWidth="1"/>
    <col min="2308" max="2308" width="37" customWidth="1"/>
    <col min="2309" max="2310" width="12.7109375" customWidth="1"/>
    <col min="2311" max="2311" width="16.140625" customWidth="1"/>
    <col min="2312" max="2312" width="15.7109375" customWidth="1"/>
    <col min="2313" max="2313" width="11.5703125" customWidth="1"/>
    <col min="2315" max="2315" width="10.7109375" customWidth="1"/>
    <col min="2316" max="2316" width="15.85546875" customWidth="1"/>
    <col min="2317" max="2317" width="12.28515625" customWidth="1"/>
    <col min="2318" max="2318" width="13.5703125" customWidth="1"/>
    <col min="2319" max="2319" width="13.42578125" customWidth="1"/>
    <col min="2563" max="2563" width="4.140625" customWidth="1"/>
    <col min="2564" max="2564" width="37" customWidth="1"/>
    <col min="2565" max="2566" width="12.7109375" customWidth="1"/>
    <col min="2567" max="2567" width="16.140625" customWidth="1"/>
    <col min="2568" max="2568" width="15.7109375" customWidth="1"/>
    <col min="2569" max="2569" width="11.5703125" customWidth="1"/>
    <col min="2571" max="2571" width="10.7109375" customWidth="1"/>
    <col min="2572" max="2572" width="15.85546875" customWidth="1"/>
    <col min="2573" max="2573" width="12.28515625" customWidth="1"/>
    <col min="2574" max="2574" width="13.5703125" customWidth="1"/>
    <col min="2575" max="2575" width="13.42578125" customWidth="1"/>
    <col min="2819" max="2819" width="4.140625" customWidth="1"/>
    <col min="2820" max="2820" width="37" customWidth="1"/>
    <col min="2821" max="2822" width="12.7109375" customWidth="1"/>
    <col min="2823" max="2823" width="16.140625" customWidth="1"/>
    <col min="2824" max="2824" width="15.7109375" customWidth="1"/>
    <col min="2825" max="2825" width="11.5703125" customWidth="1"/>
    <col min="2827" max="2827" width="10.7109375" customWidth="1"/>
    <col min="2828" max="2828" width="15.85546875" customWidth="1"/>
    <col min="2829" max="2829" width="12.28515625" customWidth="1"/>
    <col min="2830" max="2830" width="13.5703125" customWidth="1"/>
    <col min="2831" max="2831" width="13.42578125" customWidth="1"/>
    <col min="3075" max="3075" width="4.140625" customWidth="1"/>
    <col min="3076" max="3076" width="37" customWidth="1"/>
    <col min="3077" max="3078" width="12.7109375" customWidth="1"/>
    <col min="3079" max="3079" width="16.140625" customWidth="1"/>
    <col min="3080" max="3080" width="15.7109375" customWidth="1"/>
    <col min="3081" max="3081" width="11.5703125" customWidth="1"/>
    <col min="3083" max="3083" width="10.7109375" customWidth="1"/>
    <col min="3084" max="3084" width="15.85546875" customWidth="1"/>
    <col min="3085" max="3085" width="12.28515625" customWidth="1"/>
    <col min="3086" max="3086" width="13.5703125" customWidth="1"/>
    <col min="3087" max="3087" width="13.42578125" customWidth="1"/>
    <col min="3331" max="3331" width="4.140625" customWidth="1"/>
    <col min="3332" max="3332" width="37" customWidth="1"/>
    <col min="3333" max="3334" width="12.7109375" customWidth="1"/>
    <col min="3335" max="3335" width="16.140625" customWidth="1"/>
    <col min="3336" max="3336" width="15.7109375" customWidth="1"/>
    <col min="3337" max="3337" width="11.5703125" customWidth="1"/>
    <col min="3339" max="3339" width="10.7109375" customWidth="1"/>
    <col min="3340" max="3340" width="15.85546875" customWidth="1"/>
    <col min="3341" max="3341" width="12.28515625" customWidth="1"/>
    <col min="3342" max="3342" width="13.5703125" customWidth="1"/>
    <col min="3343" max="3343" width="13.42578125" customWidth="1"/>
    <col min="3587" max="3587" width="4.140625" customWidth="1"/>
    <col min="3588" max="3588" width="37" customWidth="1"/>
    <col min="3589" max="3590" width="12.7109375" customWidth="1"/>
    <col min="3591" max="3591" width="16.140625" customWidth="1"/>
    <col min="3592" max="3592" width="15.7109375" customWidth="1"/>
    <col min="3593" max="3593" width="11.5703125" customWidth="1"/>
    <col min="3595" max="3595" width="10.7109375" customWidth="1"/>
    <col min="3596" max="3596" width="15.85546875" customWidth="1"/>
    <col min="3597" max="3597" width="12.28515625" customWidth="1"/>
    <col min="3598" max="3598" width="13.5703125" customWidth="1"/>
    <col min="3599" max="3599" width="13.42578125" customWidth="1"/>
    <col min="3843" max="3843" width="4.140625" customWidth="1"/>
    <col min="3844" max="3844" width="37" customWidth="1"/>
    <col min="3845" max="3846" width="12.7109375" customWidth="1"/>
    <col min="3847" max="3847" width="16.140625" customWidth="1"/>
    <col min="3848" max="3848" width="15.7109375" customWidth="1"/>
    <col min="3849" max="3849" width="11.5703125" customWidth="1"/>
    <col min="3851" max="3851" width="10.7109375" customWidth="1"/>
    <col min="3852" max="3852" width="15.85546875" customWidth="1"/>
    <col min="3853" max="3853" width="12.28515625" customWidth="1"/>
    <col min="3854" max="3854" width="13.5703125" customWidth="1"/>
    <col min="3855" max="3855" width="13.42578125" customWidth="1"/>
    <col min="4099" max="4099" width="4.140625" customWidth="1"/>
    <col min="4100" max="4100" width="37" customWidth="1"/>
    <col min="4101" max="4102" width="12.7109375" customWidth="1"/>
    <col min="4103" max="4103" width="16.140625" customWidth="1"/>
    <col min="4104" max="4104" width="15.7109375" customWidth="1"/>
    <col min="4105" max="4105" width="11.5703125" customWidth="1"/>
    <col min="4107" max="4107" width="10.7109375" customWidth="1"/>
    <col min="4108" max="4108" width="15.85546875" customWidth="1"/>
    <col min="4109" max="4109" width="12.28515625" customWidth="1"/>
    <col min="4110" max="4110" width="13.5703125" customWidth="1"/>
    <col min="4111" max="4111" width="13.42578125" customWidth="1"/>
    <col min="4355" max="4355" width="4.140625" customWidth="1"/>
    <col min="4356" max="4356" width="37" customWidth="1"/>
    <col min="4357" max="4358" width="12.7109375" customWidth="1"/>
    <col min="4359" max="4359" width="16.140625" customWidth="1"/>
    <col min="4360" max="4360" width="15.7109375" customWidth="1"/>
    <col min="4361" max="4361" width="11.5703125" customWidth="1"/>
    <col min="4363" max="4363" width="10.7109375" customWidth="1"/>
    <col min="4364" max="4364" width="15.85546875" customWidth="1"/>
    <col min="4365" max="4365" width="12.28515625" customWidth="1"/>
    <col min="4366" max="4366" width="13.5703125" customWidth="1"/>
    <col min="4367" max="4367" width="13.42578125" customWidth="1"/>
    <col min="4611" max="4611" width="4.140625" customWidth="1"/>
    <col min="4612" max="4612" width="37" customWidth="1"/>
    <col min="4613" max="4614" width="12.7109375" customWidth="1"/>
    <col min="4615" max="4615" width="16.140625" customWidth="1"/>
    <col min="4616" max="4616" width="15.7109375" customWidth="1"/>
    <col min="4617" max="4617" width="11.5703125" customWidth="1"/>
    <col min="4619" max="4619" width="10.7109375" customWidth="1"/>
    <col min="4620" max="4620" width="15.85546875" customWidth="1"/>
    <col min="4621" max="4621" width="12.28515625" customWidth="1"/>
    <col min="4622" max="4622" width="13.5703125" customWidth="1"/>
    <col min="4623" max="4623" width="13.42578125" customWidth="1"/>
    <col min="4867" max="4867" width="4.140625" customWidth="1"/>
    <col min="4868" max="4868" width="37" customWidth="1"/>
    <col min="4869" max="4870" width="12.7109375" customWidth="1"/>
    <col min="4871" max="4871" width="16.140625" customWidth="1"/>
    <col min="4872" max="4872" width="15.7109375" customWidth="1"/>
    <col min="4873" max="4873" width="11.5703125" customWidth="1"/>
    <col min="4875" max="4875" width="10.7109375" customWidth="1"/>
    <col min="4876" max="4876" width="15.85546875" customWidth="1"/>
    <col min="4877" max="4877" width="12.28515625" customWidth="1"/>
    <col min="4878" max="4878" width="13.5703125" customWidth="1"/>
    <col min="4879" max="4879" width="13.42578125" customWidth="1"/>
    <col min="5123" max="5123" width="4.140625" customWidth="1"/>
    <col min="5124" max="5124" width="37" customWidth="1"/>
    <col min="5125" max="5126" width="12.7109375" customWidth="1"/>
    <col min="5127" max="5127" width="16.140625" customWidth="1"/>
    <col min="5128" max="5128" width="15.7109375" customWidth="1"/>
    <col min="5129" max="5129" width="11.5703125" customWidth="1"/>
    <col min="5131" max="5131" width="10.7109375" customWidth="1"/>
    <col min="5132" max="5132" width="15.85546875" customWidth="1"/>
    <col min="5133" max="5133" width="12.28515625" customWidth="1"/>
    <col min="5134" max="5134" width="13.5703125" customWidth="1"/>
    <col min="5135" max="5135" width="13.42578125" customWidth="1"/>
    <col min="5379" max="5379" width="4.140625" customWidth="1"/>
    <col min="5380" max="5380" width="37" customWidth="1"/>
    <col min="5381" max="5382" width="12.7109375" customWidth="1"/>
    <col min="5383" max="5383" width="16.140625" customWidth="1"/>
    <col min="5384" max="5384" width="15.7109375" customWidth="1"/>
    <col min="5385" max="5385" width="11.5703125" customWidth="1"/>
    <col min="5387" max="5387" width="10.7109375" customWidth="1"/>
    <col min="5388" max="5388" width="15.85546875" customWidth="1"/>
    <col min="5389" max="5389" width="12.28515625" customWidth="1"/>
    <col min="5390" max="5390" width="13.5703125" customWidth="1"/>
    <col min="5391" max="5391" width="13.42578125" customWidth="1"/>
    <col min="5635" max="5635" width="4.140625" customWidth="1"/>
    <col min="5636" max="5636" width="37" customWidth="1"/>
    <col min="5637" max="5638" width="12.7109375" customWidth="1"/>
    <col min="5639" max="5639" width="16.140625" customWidth="1"/>
    <col min="5640" max="5640" width="15.7109375" customWidth="1"/>
    <col min="5641" max="5641" width="11.5703125" customWidth="1"/>
    <col min="5643" max="5643" width="10.7109375" customWidth="1"/>
    <col min="5644" max="5644" width="15.85546875" customWidth="1"/>
    <col min="5645" max="5645" width="12.28515625" customWidth="1"/>
    <col min="5646" max="5646" width="13.5703125" customWidth="1"/>
    <col min="5647" max="5647" width="13.42578125" customWidth="1"/>
    <col min="5891" max="5891" width="4.140625" customWidth="1"/>
    <col min="5892" max="5892" width="37" customWidth="1"/>
    <col min="5893" max="5894" width="12.7109375" customWidth="1"/>
    <col min="5895" max="5895" width="16.140625" customWidth="1"/>
    <col min="5896" max="5896" width="15.7109375" customWidth="1"/>
    <col min="5897" max="5897" width="11.5703125" customWidth="1"/>
    <col min="5899" max="5899" width="10.7109375" customWidth="1"/>
    <col min="5900" max="5900" width="15.85546875" customWidth="1"/>
    <col min="5901" max="5901" width="12.28515625" customWidth="1"/>
    <col min="5902" max="5902" width="13.5703125" customWidth="1"/>
    <col min="5903" max="5903" width="13.42578125" customWidth="1"/>
    <col min="6147" max="6147" width="4.140625" customWidth="1"/>
    <col min="6148" max="6148" width="37" customWidth="1"/>
    <col min="6149" max="6150" width="12.7109375" customWidth="1"/>
    <col min="6151" max="6151" width="16.140625" customWidth="1"/>
    <col min="6152" max="6152" width="15.7109375" customWidth="1"/>
    <col min="6153" max="6153" width="11.5703125" customWidth="1"/>
    <col min="6155" max="6155" width="10.7109375" customWidth="1"/>
    <col min="6156" max="6156" width="15.85546875" customWidth="1"/>
    <col min="6157" max="6157" width="12.28515625" customWidth="1"/>
    <col min="6158" max="6158" width="13.5703125" customWidth="1"/>
    <col min="6159" max="6159" width="13.42578125" customWidth="1"/>
    <col min="6403" max="6403" width="4.140625" customWidth="1"/>
    <col min="6404" max="6404" width="37" customWidth="1"/>
    <col min="6405" max="6406" width="12.7109375" customWidth="1"/>
    <col min="6407" max="6407" width="16.140625" customWidth="1"/>
    <col min="6408" max="6408" width="15.7109375" customWidth="1"/>
    <col min="6409" max="6409" width="11.5703125" customWidth="1"/>
    <col min="6411" max="6411" width="10.7109375" customWidth="1"/>
    <col min="6412" max="6412" width="15.85546875" customWidth="1"/>
    <col min="6413" max="6413" width="12.28515625" customWidth="1"/>
    <col min="6414" max="6414" width="13.5703125" customWidth="1"/>
    <col min="6415" max="6415" width="13.42578125" customWidth="1"/>
    <col min="6659" max="6659" width="4.140625" customWidth="1"/>
    <col min="6660" max="6660" width="37" customWidth="1"/>
    <col min="6661" max="6662" width="12.7109375" customWidth="1"/>
    <col min="6663" max="6663" width="16.140625" customWidth="1"/>
    <col min="6664" max="6664" width="15.7109375" customWidth="1"/>
    <col min="6665" max="6665" width="11.5703125" customWidth="1"/>
    <col min="6667" max="6667" width="10.7109375" customWidth="1"/>
    <col min="6668" max="6668" width="15.85546875" customWidth="1"/>
    <col min="6669" max="6669" width="12.28515625" customWidth="1"/>
    <col min="6670" max="6670" width="13.5703125" customWidth="1"/>
    <col min="6671" max="6671" width="13.42578125" customWidth="1"/>
    <col min="6915" max="6915" width="4.140625" customWidth="1"/>
    <col min="6916" max="6916" width="37" customWidth="1"/>
    <col min="6917" max="6918" width="12.7109375" customWidth="1"/>
    <col min="6919" max="6919" width="16.140625" customWidth="1"/>
    <col min="6920" max="6920" width="15.7109375" customWidth="1"/>
    <col min="6921" max="6921" width="11.5703125" customWidth="1"/>
    <col min="6923" max="6923" width="10.7109375" customWidth="1"/>
    <col min="6924" max="6924" width="15.85546875" customWidth="1"/>
    <col min="6925" max="6925" width="12.28515625" customWidth="1"/>
    <col min="6926" max="6926" width="13.5703125" customWidth="1"/>
    <col min="6927" max="6927" width="13.42578125" customWidth="1"/>
    <col min="7171" max="7171" width="4.140625" customWidth="1"/>
    <col min="7172" max="7172" width="37" customWidth="1"/>
    <col min="7173" max="7174" width="12.7109375" customWidth="1"/>
    <col min="7175" max="7175" width="16.140625" customWidth="1"/>
    <col min="7176" max="7176" width="15.7109375" customWidth="1"/>
    <col min="7177" max="7177" width="11.5703125" customWidth="1"/>
    <col min="7179" max="7179" width="10.7109375" customWidth="1"/>
    <col min="7180" max="7180" width="15.85546875" customWidth="1"/>
    <col min="7181" max="7181" width="12.28515625" customWidth="1"/>
    <col min="7182" max="7182" width="13.5703125" customWidth="1"/>
    <col min="7183" max="7183" width="13.42578125" customWidth="1"/>
    <col min="7427" max="7427" width="4.140625" customWidth="1"/>
    <col min="7428" max="7428" width="37" customWidth="1"/>
    <col min="7429" max="7430" width="12.7109375" customWidth="1"/>
    <col min="7431" max="7431" width="16.140625" customWidth="1"/>
    <col min="7432" max="7432" width="15.7109375" customWidth="1"/>
    <col min="7433" max="7433" width="11.5703125" customWidth="1"/>
    <col min="7435" max="7435" width="10.7109375" customWidth="1"/>
    <col min="7436" max="7436" width="15.85546875" customWidth="1"/>
    <col min="7437" max="7437" width="12.28515625" customWidth="1"/>
    <col min="7438" max="7438" width="13.5703125" customWidth="1"/>
    <col min="7439" max="7439" width="13.42578125" customWidth="1"/>
    <col min="7683" max="7683" width="4.140625" customWidth="1"/>
    <col min="7684" max="7684" width="37" customWidth="1"/>
    <col min="7685" max="7686" width="12.7109375" customWidth="1"/>
    <col min="7687" max="7687" width="16.140625" customWidth="1"/>
    <col min="7688" max="7688" width="15.7109375" customWidth="1"/>
    <col min="7689" max="7689" width="11.5703125" customWidth="1"/>
    <col min="7691" max="7691" width="10.7109375" customWidth="1"/>
    <col min="7692" max="7692" width="15.85546875" customWidth="1"/>
    <col min="7693" max="7693" width="12.28515625" customWidth="1"/>
    <col min="7694" max="7694" width="13.5703125" customWidth="1"/>
    <col min="7695" max="7695" width="13.42578125" customWidth="1"/>
    <col min="7939" max="7939" width="4.140625" customWidth="1"/>
    <col min="7940" max="7940" width="37" customWidth="1"/>
    <col min="7941" max="7942" width="12.7109375" customWidth="1"/>
    <col min="7943" max="7943" width="16.140625" customWidth="1"/>
    <col min="7944" max="7944" width="15.7109375" customWidth="1"/>
    <col min="7945" max="7945" width="11.5703125" customWidth="1"/>
    <col min="7947" max="7947" width="10.7109375" customWidth="1"/>
    <col min="7948" max="7948" width="15.85546875" customWidth="1"/>
    <col min="7949" max="7949" width="12.28515625" customWidth="1"/>
    <col min="7950" max="7950" width="13.5703125" customWidth="1"/>
    <col min="7951" max="7951" width="13.42578125" customWidth="1"/>
    <col min="8195" max="8195" width="4.140625" customWidth="1"/>
    <col min="8196" max="8196" width="37" customWidth="1"/>
    <col min="8197" max="8198" width="12.7109375" customWidth="1"/>
    <col min="8199" max="8199" width="16.140625" customWidth="1"/>
    <col min="8200" max="8200" width="15.7109375" customWidth="1"/>
    <col min="8201" max="8201" width="11.5703125" customWidth="1"/>
    <col min="8203" max="8203" width="10.7109375" customWidth="1"/>
    <col min="8204" max="8204" width="15.85546875" customWidth="1"/>
    <col min="8205" max="8205" width="12.28515625" customWidth="1"/>
    <col min="8206" max="8206" width="13.5703125" customWidth="1"/>
    <col min="8207" max="8207" width="13.42578125" customWidth="1"/>
    <col min="8451" max="8451" width="4.140625" customWidth="1"/>
    <col min="8452" max="8452" width="37" customWidth="1"/>
    <col min="8453" max="8454" width="12.7109375" customWidth="1"/>
    <col min="8455" max="8455" width="16.140625" customWidth="1"/>
    <col min="8456" max="8456" width="15.7109375" customWidth="1"/>
    <col min="8457" max="8457" width="11.5703125" customWidth="1"/>
    <col min="8459" max="8459" width="10.7109375" customWidth="1"/>
    <col min="8460" max="8460" width="15.85546875" customWidth="1"/>
    <col min="8461" max="8461" width="12.28515625" customWidth="1"/>
    <col min="8462" max="8462" width="13.5703125" customWidth="1"/>
    <col min="8463" max="8463" width="13.42578125" customWidth="1"/>
    <col min="8707" max="8707" width="4.140625" customWidth="1"/>
    <col min="8708" max="8708" width="37" customWidth="1"/>
    <col min="8709" max="8710" width="12.7109375" customWidth="1"/>
    <col min="8711" max="8711" width="16.140625" customWidth="1"/>
    <col min="8712" max="8712" width="15.7109375" customWidth="1"/>
    <col min="8713" max="8713" width="11.5703125" customWidth="1"/>
    <col min="8715" max="8715" width="10.7109375" customWidth="1"/>
    <col min="8716" max="8716" width="15.85546875" customWidth="1"/>
    <col min="8717" max="8717" width="12.28515625" customWidth="1"/>
    <col min="8718" max="8718" width="13.5703125" customWidth="1"/>
    <col min="8719" max="8719" width="13.42578125" customWidth="1"/>
    <col min="8963" max="8963" width="4.140625" customWidth="1"/>
    <col min="8964" max="8964" width="37" customWidth="1"/>
    <col min="8965" max="8966" width="12.7109375" customWidth="1"/>
    <col min="8967" max="8967" width="16.140625" customWidth="1"/>
    <col min="8968" max="8968" width="15.7109375" customWidth="1"/>
    <col min="8969" max="8969" width="11.5703125" customWidth="1"/>
    <col min="8971" max="8971" width="10.7109375" customWidth="1"/>
    <col min="8972" max="8972" width="15.85546875" customWidth="1"/>
    <col min="8973" max="8973" width="12.28515625" customWidth="1"/>
    <col min="8974" max="8974" width="13.5703125" customWidth="1"/>
    <col min="8975" max="8975" width="13.42578125" customWidth="1"/>
    <col min="9219" max="9219" width="4.140625" customWidth="1"/>
    <col min="9220" max="9220" width="37" customWidth="1"/>
    <col min="9221" max="9222" width="12.7109375" customWidth="1"/>
    <col min="9223" max="9223" width="16.140625" customWidth="1"/>
    <col min="9224" max="9224" width="15.7109375" customWidth="1"/>
    <col min="9225" max="9225" width="11.5703125" customWidth="1"/>
    <col min="9227" max="9227" width="10.7109375" customWidth="1"/>
    <col min="9228" max="9228" width="15.85546875" customWidth="1"/>
    <col min="9229" max="9229" width="12.28515625" customWidth="1"/>
    <col min="9230" max="9230" width="13.5703125" customWidth="1"/>
    <col min="9231" max="9231" width="13.42578125" customWidth="1"/>
    <col min="9475" max="9475" width="4.140625" customWidth="1"/>
    <col min="9476" max="9476" width="37" customWidth="1"/>
    <col min="9477" max="9478" width="12.7109375" customWidth="1"/>
    <col min="9479" max="9479" width="16.140625" customWidth="1"/>
    <col min="9480" max="9480" width="15.7109375" customWidth="1"/>
    <col min="9481" max="9481" width="11.5703125" customWidth="1"/>
    <col min="9483" max="9483" width="10.7109375" customWidth="1"/>
    <col min="9484" max="9484" width="15.85546875" customWidth="1"/>
    <col min="9485" max="9485" width="12.28515625" customWidth="1"/>
    <col min="9486" max="9486" width="13.5703125" customWidth="1"/>
    <col min="9487" max="9487" width="13.42578125" customWidth="1"/>
    <col min="9731" max="9731" width="4.140625" customWidth="1"/>
    <col min="9732" max="9732" width="37" customWidth="1"/>
    <col min="9733" max="9734" width="12.7109375" customWidth="1"/>
    <col min="9735" max="9735" width="16.140625" customWidth="1"/>
    <col min="9736" max="9736" width="15.7109375" customWidth="1"/>
    <col min="9737" max="9737" width="11.5703125" customWidth="1"/>
    <col min="9739" max="9739" width="10.7109375" customWidth="1"/>
    <col min="9740" max="9740" width="15.85546875" customWidth="1"/>
    <col min="9741" max="9741" width="12.28515625" customWidth="1"/>
    <col min="9742" max="9742" width="13.5703125" customWidth="1"/>
    <col min="9743" max="9743" width="13.42578125" customWidth="1"/>
    <col min="9987" max="9987" width="4.140625" customWidth="1"/>
    <col min="9988" max="9988" width="37" customWidth="1"/>
    <col min="9989" max="9990" width="12.7109375" customWidth="1"/>
    <col min="9991" max="9991" width="16.140625" customWidth="1"/>
    <col min="9992" max="9992" width="15.7109375" customWidth="1"/>
    <col min="9993" max="9993" width="11.5703125" customWidth="1"/>
    <col min="9995" max="9995" width="10.7109375" customWidth="1"/>
    <col min="9996" max="9996" width="15.85546875" customWidth="1"/>
    <col min="9997" max="9997" width="12.28515625" customWidth="1"/>
    <col min="9998" max="9998" width="13.5703125" customWidth="1"/>
    <col min="9999" max="9999" width="13.42578125" customWidth="1"/>
    <col min="10243" max="10243" width="4.140625" customWidth="1"/>
    <col min="10244" max="10244" width="37" customWidth="1"/>
    <col min="10245" max="10246" width="12.7109375" customWidth="1"/>
    <col min="10247" max="10247" width="16.140625" customWidth="1"/>
    <col min="10248" max="10248" width="15.7109375" customWidth="1"/>
    <col min="10249" max="10249" width="11.5703125" customWidth="1"/>
    <col min="10251" max="10251" width="10.7109375" customWidth="1"/>
    <col min="10252" max="10252" width="15.85546875" customWidth="1"/>
    <col min="10253" max="10253" width="12.28515625" customWidth="1"/>
    <col min="10254" max="10254" width="13.5703125" customWidth="1"/>
    <col min="10255" max="10255" width="13.42578125" customWidth="1"/>
    <col min="10499" max="10499" width="4.140625" customWidth="1"/>
    <col min="10500" max="10500" width="37" customWidth="1"/>
    <col min="10501" max="10502" width="12.7109375" customWidth="1"/>
    <col min="10503" max="10503" width="16.140625" customWidth="1"/>
    <col min="10504" max="10504" width="15.7109375" customWidth="1"/>
    <col min="10505" max="10505" width="11.5703125" customWidth="1"/>
    <col min="10507" max="10507" width="10.7109375" customWidth="1"/>
    <col min="10508" max="10508" width="15.85546875" customWidth="1"/>
    <col min="10509" max="10509" width="12.28515625" customWidth="1"/>
    <col min="10510" max="10510" width="13.5703125" customWidth="1"/>
    <col min="10511" max="10511" width="13.42578125" customWidth="1"/>
    <col min="10755" max="10755" width="4.140625" customWidth="1"/>
    <col min="10756" max="10756" width="37" customWidth="1"/>
    <col min="10757" max="10758" width="12.7109375" customWidth="1"/>
    <col min="10759" max="10759" width="16.140625" customWidth="1"/>
    <col min="10760" max="10760" width="15.7109375" customWidth="1"/>
    <col min="10761" max="10761" width="11.5703125" customWidth="1"/>
    <col min="10763" max="10763" width="10.7109375" customWidth="1"/>
    <col min="10764" max="10764" width="15.85546875" customWidth="1"/>
    <col min="10765" max="10765" width="12.28515625" customWidth="1"/>
    <col min="10766" max="10766" width="13.5703125" customWidth="1"/>
    <col min="10767" max="10767" width="13.42578125" customWidth="1"/>
    <col min="11011" max="11011" width="4.140625" customWidth="1"/>
    <col min="11012" max="11012" width="37" customWidth="1"/>
    <col min="11013" max="11014" width="12.7109375" customWidth="1"/>
    <col min="11015" max="11015" width="16.140625" customWidth="1"/>
    <col min="11016" max="11016" width="15.7109375" customWidth="1"/>
    <col min="11017" max="11017" width="11.5703125" customWidth="1"/>
    <col min="11019" max="11019" width="10.7109375" customWidth="1"/>
    <col min="11020" max="11020" width="15.85546875" customWidth="1"/>
    <col min="11021" max="11021" width="12.28515625" customWidth="1"/>
    <col min="11022" max="11022" width="13.5703125" customWidth="1"/>
    <col min="11023" max="11023" width="13.42578125" customWidth="1"/>
    <col min="11267" max="11267" width="4.140625" customWidth="1"/>
    <col min="11268" max="11268" width="37" customWidth="1"/>
    <col min="11269" max="11270" width="12.7109375" customWidth="1"/>
    <col min="11271" max="11271" width="16.140625" customWidth="1"/>
    <col min="11272" max="11272" width="15.7109375" customWidth="1"/>
    <col min="11273" max="11273" width="11.5703125" customWidth="1"/>
    <col min="11275" max="11275" width="10.7109375" customWidth="1"/>
    <col min="11276" max="11276" width="15.85546875" customWidth="1"/>
    <col min="11277" max="11277" width="12.28515625" customWidth="1"/>
    <col min="11278" max="11278" width="13.5703125" customWidth="1"/>
    <col min="11279" max="11279" width="13.42578125" customWidth="1"/>
    <col min="11523" max="11523" width="4.140625" customWidth="1"/>
    <col min="11524" max="11524" width="37" customWidth="1"/>
    <col min="11525" max="11526" width="12.7109375" customWidth="1"/>
    <col min="11527" max="11527" width="16.140625" customWidth="1"/>
    <col min="11528" max="11528" width="15.7109375" customWidth="1"/>
    <col min="11529" max="11529" width="11.5703125" customWidth="1"/>
    <col min="11531" max="11531" width="10.7109375" customWidth="1"/>
    <col min="11532" max="11532" width="15.85546875" customWidth="1"/>
    <col min="11533" max="11533" width="12.28515625" customWidth="1"/>
    <col min="11534" max="11534" width="13.5703125" customWidth="1"/>
    <col min="11535" max="11535" width="13.42578125" customWidth="1"/>
    <col min="11779" max="11779" width="4.140625" customWidth="1"/>
    <col min="11780" max="11780" width="37" customWidth="1"/>
    <col min="11781" max="11782" width="12.7109375" customWidth="1"/>
    <col min="11783" max="11783" width="16.140625" customWidth="1"/>
    <col min="11784" max="11784" width="15.7109375" customWidth="1"/>
    <col min="11785" max="11785" width="11.5703125" customWidth="1"/>
    <col min="11787" max="11787" width="10.7109375" customWidth="1"/>
    <col min="11788" max="11788" width="15.85546875" customWidth="1"/>
    <col min="11789" max="11789" width="12.28515625" customWidth="1"/>
    <col min="11790" max="11790" width="13.5703125" customWidth="1"/>
    <col min="11791" max="11791" width="13.42578125" customWidth="1"/>
    <col min="12035" max="12035" width="4.140625" customWidth="1"/>
    <col min="12036" max="12036" width="37" customWidth="1"/>
    <col min="12037" max="12038" width="12.7109375" customWidth="1"/>
    <col min="12039" max="12039" width="16.140625" customWidth="1"/>
    <col min="12040" max="12040" width="15.7109375" customWidth="1"/>
    <col min="12041" max="12041" width="11.5703125" customWidth="1"/>
    <col min="12043" max="12043" width="10.7109375" customWidth="1"/>
    <col min="12044" max="12044" width="15.85546875" customWidth="1"/>
    <col min="12045" max="12045" width="12.28515625" customWidth="1"/>
    <col min="12046" max="12046" width="13.5703125" customWidth="1"/>
    <col min="12047" max="12047" width="13.42578125" customWidth="1"/>
    <col min="12291" max="12291" width="4.140625" customWidth="1"/>
    <col min="12292" max="12292" width="37" customWidth="1"/>
    <col min="12293" max="12294" width="12.7109375" customWidth="1"/>
    <col min="12295" max="12295" width="16.140625" customWidth="1"/>
    <col min="12296" max="12296" width="15.7109375" customWidth="1"/>
    <col min="12297" max="12297" width="11.5703125" customWidth="1"/>
    <col min="12299" max="12299" width="10.7109375" customWidth="1"/>
    <col min="12300" max="12300" width="15.85546875" customWidth="1"/>
    <col min="12301" max="12301" width="12.28515625" customWidth="1"/>
    <col min="12302" max="12302" width="13.5703125" customWidth="1"/>
    <col min="12303" max="12303" width="13.42578125" customWidth="1"/>
    <col min="12547" max="12547" width="4.140625" customWidth="1"/>
    <col min="12548" max="12548" width="37" customWidth="1"/>
    <col min="12549" max="12550" width="12.7109375" customWidth="1"/>
    <col min="12551" max="12551" width="16.140625" customWidth="1"/>
    <col min="12552" max="12552" width="15.7109375" customWidth="1"/>
    <col min="12553" max="12553" width="11.5703125" customWidth="1"/>
    <col min="12555" max="12555" width="10.7109375" customWidth="1"/>
    <col min="12556" max="12556" width="15.85546875" customWidth="1"/>
    <col min="12557" max="12557" width="12.28515625" customWidth="1"/>
    <col min="12558" max="12558" width="13.5703125" customWidth="1"/>
    <col min="12559" max="12559" width="13.42578125" customWidth="1"/>
    <col min="12803" max="12803" width="4.140625" customWidth="1"/>
    <col min="12804" max="12804" width="37" customWidth="1"/>
    <col min="12805" max="12806" width="12.7109375" customWidth="1"/>
    <col min="12807" max="12807" width="16.140625" customWidth="1"/>
    <col min="12808" max="12808" width="15.7109375" customWidth="1"/>
    <col min="12809" max="12809" width="11.5703125" customWidth="1"/>
    <col min="12811" max="12811" width="10.7109375" customWidth="1"/>
    <col min="12812" max="12812" width="15.85546875" customWidth="1"/>
    <col min="12813" max="12813" width="12.28515625" customWidth="1"/>
    <col min="12814" max="12814" width="13.5703125" customWidth="1"/>
    <col min="12815" max="12815" width="13.42578125" customWidth="1"/>
    <col min="13059" max="13059" width="4.140625" customWidth="1"/>
    <col min="13060" max="13060" width="37" customWidth="1"/>
    <col min="13061" max="13062" width="12.7109375" customWidth="1"/>
    <col min="13063" max="13063" width="16.140625" customWidth="1"/>
    <col min="13064" max="13064" width="15.7109375" customWidth="1"/>
    <col min="13065" max="13065" width="11.5703125" customWidth="1"/>
    <col min="13067" max="13067" width="10.7109375" customWidth="1"/>
    <col min="13068" max="13068" width="15.85546875" customWidth="1"/>
    <col min="13069" max="13069" width="12.28515625" customWidth="1"/>
    <col min="13070" max="13070" width="13.5703125" customWidth="1"/>
    <col min="13071" max="13071" width="13.42578125" customWidth="1"/>
    <col min="13315" max="13315" width="4.140625" customWidth="1"/>
    <col min="13316" max="13316" width="37" customWidth="1"/>
    <col min="13317" max="13318" width="12.7109375" customWidth="1"/>
    <col min="13319" max="13319" width="16.140625" customWidth="1"/>
    <col min="13320" max="13320" width="15.7109375" customWidth="1"/>
    <col min="13321" max="13321" width="11.5703125" customWidth="1"/>
    <col min="13323" max="13323" width="10.7109375" customWidth="1"/>
    <col min="13324" max="13324" width="15.85546875" customWidth="1"/>
    <col min="13325" max="13325" width="12.28515625" customWidth="1"/>
    <col min="13326" max="13326" width="13.5703125" customWidth="1"/>
    <col min="13327" max="13327" width="13.42578125" customWidth="1"/>
    <col min="13571" max="13571" width="4.140625" customWidth="1"/>
    <col min="13572" max="13572" width="37" customWidth="1"/>
    <col min="13573" max="13574" width="12.7109375" customWidth="1"/>
    <col min="13575" max="13575" width="16.140625" customWidth="1"/>
    <col min="13576" max="13576" width="15.7109375" customWidth="1"/>
    <col min="13577" max="13577" width="11.5703125" customWidth="1"/>
    <col min="13579" max="13579" width="10.7109375" customWidth="1"/>
    <col min="13580" max="13580" width="15.85546875" customWidth="1"/>
    <col min="13581" max="13581" width="12.28515625" customWidth="1"/>
    <col min="13582" max="13582" width="13.5703125" customWidth="1"/>
    <col min="13583" max="13583" width="13.42578125" customWidth="1"/>
    <col min="13827" max="13827" width="4.140625" customWidth="1"/>
    <col min="13828" max="13828" width="37" customWidth="1"/>
    <col min="13829" max="13830" width="12.7109375" customWidth="1"/>
    <col min="13831" max="13831" width="16.140625" customWidth="1"/>
    <col min="13832" max="13832" width="15.7109375" customWidth="1"/>
    <col min="13833" max="13833" width="11.5703125" customWidth="1"/>
    <col min="13835" max="13835" width="10.7109375" customWidth="1"/>
    <col min="13836" max="13836" width="15.85546875" customWidth="1"/>
    <col min="13837" max="13837" width="12.28515625" customWidth="1"/>
    <col min="13838" max="13838" width="13.5703125" customWidth="1"/>
    <col min="13839" max="13839" width="13.42578125" customWidth="1"/>
    <col min="14083" max="14083" width="4.140625" customWidth="1"/>
    <col min="14084" max="14084" width="37" customWidth="1"/>
    <col min="14085" max="14086" width="12.7109375" customWidth="1"/>
    <col min="14087" max="14087" width="16.140625" customWidth="1"/>
    <col min="14088" max="14088" width="15.7109375" customWidth="1"/>
    <col min="14089" max="14089" width="11.5703125" customWidth="1"/>
    <col min="14091" max="14091" width="10.7109375" customWidth="1"/>
    <col min="14092" max="14092" width="15.85546875" customWidth="1"/>
    <col min="14093" max="14093" width="12.28515625" customWidth="1"/>
    <col min="14094" max="14094" width="13.5703125" customWidth="1"/>
    <col min="14095" max="14095" width="13.42578125" customWidth="1"/>
    <col min="14339" max="14339" width="4.140625" customWidth="1"/>
    <col min="14340" max="14340" width="37" customWidth="1"/>
    <col min="14341" max="14342" width="12.7109375" customWidth="1"/>
    <col min="14343" max="14343" width="16.140625" customWidth="1"/>
    <col min="14344" max="14344" width="15.7109375" customWidth="1"/>
    <col min="14345" max="14345" width="11.5703125" customWidth="1"/>
    <col min="14347" max="14347" width="10.7109375" customWidth="1"/>
    <col min="14348" max="14348" width="15.85546875" customWidth="1"/>
    <col min="14349" max="14349" width="12.28515625" customWidth="1"/>
    <col min="14350" max="14350" width="13.5703125" customWidth="1"/>
    <col min="14351" max="14351" width="13.42578125" customWidth="1"/>
    <col min="14595" max="14595" width="4.140625" customWidth="1"/>
    <col min="14596" max="14596" width="37" customWidth="1"/>
    <col min="14597" max="14598" width="12.7109375" customWidth="1"/>
    <col min="14599" max="14599" width="16.140625" customWidth="1"/>
    <col min="14600" max="14600" width="15.7109375" customWidth="1"/>
    <col min="14601" max="14601" width="11.5703125" customWidth="1"/>
    <col min="14603" max="14603" width="10.7109375" customWidth="1"/>
    <col min="14604" max="14604" width="15.85546875" customWidth="1"/>
    <col min="14605" max="14605" width="12.28515625" customWidth="1"/>
    <col min="14606" max="14606" width="13.5703125" customWidth="1"/>
    <col min="14607" max="14607" width="13.42578125" customWidth="1"/>
    <col min="14851" max="14851" width="4.140625" customWidth="1"/>
    <col min="14852" max="14852" width="37" customWidth="1"/>
    <col min="14853" max="14854" width="12.7109375" customWidth="1"/>
    <col min="14855" max="14855" width="16.140625" customWidth="1"/>
    <col min="14856" max="14856" width="15.7109375" customWidth="1"/>
    <col min="14857" max="14857" width="11.5703125" customWidth="1"/>
    <col min="14859" max="14859" width="10.7109375" customWidth="1"/>
    <col min="14860" max="14860" width="15.85546875" customWidth="1"/>
    <col min="14861" max="14861" width="12.28515625" customWidth="1"/>
    <col min="14862" max="14862" width="13.5703125" customWidth="1"/>
    <col min="14863" max="14863" width="13.42578125" customWidth="1"/>
    <col min="15107" max="15107" width="4.140625" customWidth="1"/>
    <col min="15108" max="15108" width="37" customWidth="1"/>
    <col min="15109" max="15110" width="12.7109375" customWidth="1"/>
    <col min="15111" max="15111" width="16.140625" customWidth="1"/>
    <col min="15112" max="15112" width="15.7109375" customWidth="1"/>
    <col min="15113" max="15113" width="11.5703125" customWidth="1"/>
    <col min="15115" max="15115" width="10.7109375" customWidth="1"/>
    <col min="15116" max="15116" width="15.85546875" customWidth="1"/>
    <col min="15117" max="15117" width="12.28515625" customWidth="1"/>
    <col min="15118" max="15118" width="13.5703125" customWidth="1"/>
    <col min="15119" max="15119" width="13.42578125" customWidth="1"/>
    <col min="15363" max="15363" width="4.140625" customWidth="1"/>
    <col min="15364" max="15364" width="37" customWidth="1"/>
    <col min="15365" max="15366" width="12.7109375" customWidth="1"/>
    <col min="15367" max="15367" width="16.140625" customWidth="1"/>
    <col min="15368" max="15368" width="15.7109375" customWidth="1"/>
    <col min="15369" max="15369" width="11.5703125" customWidth="1"/>
    <col min="15371" max="15371" width="10.7109375" customWidth="1"/>
    <col min="15372" max="15372" width="15.85546875" customWidth="1"/>
    <col min="15373" max="15373" width="12.28515625" customWidth="1"/>
    <col min="15374" max="15374" width="13.5703125" customWidth="1"/>
    <col min="15375" max="15375" width="13.42578125" customWidth="1"/>
    <col min="15619" max="15619" width="4.140625" customWidth="1"/>
    <col min="15620" max="15620" width="37" customWidth="1"/>
    <col min="15621" max="15622" width="12.7109375" customWidth="1"/>
    <col min="15623" max="15623" width="16.140625" customWidth="1"/>
    <col min="15624" max="15624" width="15.7109375" customWidth="1"/>
    <col min="15625" max="15625" width="11.5703125" customWidth="1"/>
    <col min="15627" max="15627" width="10.7109375" customWidth="1"/>
    <col min="15628" max="15628" width="15.85546875" customWidth="1"/>
    <col min="15629" max="15629" width="12.28515625" customWidth="1"/>
    <col min="15630" max="15630" width="13.5703125" customWidth="1"/>
    <col min="15631" max="15631" width="13.42578125" customWidth="1"/>
    <col min="15875" max="15875" width="4.140625" customWidth="1"/>
    <col min="15876" max="15876" width="37" customWidth="1"/>
    <col min="15877" max="15878" width="12.7109375" customWidth="1"/>
    <col min="15879" max="15879" width="16.140625" customWidth="1"/>
    <col min="15880" max="15880" width="15.7109375" customWidth="1"/>
    <col min="15881" max="15881" width="11.5703125" customWidth="1"/>
    <col min="15883" max="15883" width="10.7109375" customWidth="1"/>
    <col min="15884" max="15884" width="15.85546875" customWidth="1"/>
    <col min="15885" max="15885" width="12.28515625" customWidth="1"/>
    <col min="15886" max="15886" width="13.5703125" customWidth="1"/>
    <col min="15887" max="15887" width="13.42578125" customWidth="1"/>
    <col min="16131" max="16131" width="4.140625" customWidth="1"/>
    <col min="16132" max="16132" width="37" customWidth="1"/>
    <col min="16133" max="16134" width="12.7109375" customWidth="1"/>
    <col min="16135" max="16135" width="16.140625" customWidth="1"/>
    <col min="16136" max="16136" width="15.7109375" customWidth="1"/>
    <col min="16137" max="16137" width="11.5703125" customWidth="1"/>
    <col min="16139" max="16139" width="10.7109375" customWidth="1"/>
    <col min="16140" max="16140" width="15.85546875" customWidth="1"/>
    <col min="16141" max="16141" width="12.28515625" customWidth="1"/>
    <col min="16142" max="16142" width="13.5703125" customWidth="1"/>
    <col min="16143" max="16143" width="13.42578125" customWidth="1"/>
  </cols>
  <sheetData>
    <row r="1" spans="1:27" x14ac:dyDescent="0.2">
      <c r="A1" s="601" t="s">
        <v>1</v>
      </c>
      <c r="B1" s="601"/>
      <c r="C1" s="601"/>
      <c r="D1" s="601"/>
      <c r="E1" s="601"/>
      <c r="M1" s="20" t="s">
        <v>285</v>
      </c>
    </row>
    <row r="2" spans="1:27" x14ac:dyDescent="0.2">
      <c r="B2" s="516"/>
      <c r="C2" s="516"/>
      <c r="D2" s="516"/>
      <c r="E2" s="516"/>
      <c r="M2" s="516" t="s">
        <v>280</v>
      </c>
      <c r="N2" s="516"/>
      <c r="O2" s="516"/>
      <c r="R2" s="21" t="s">
        <v>260</v>
      </c>
      <c r="V2" s="21" t="s">
        <v>255</v>
      </c>
    </row>
    <row r="3" spans="1:27" ht="40.5" customHeight="1" x14ac:dyDescent="0.25">
      <c r="A3" s="12"/>
      <c r="B3" s="258" t="s">
        <v>186</v>
      </c>
      <c r="C3" s="259" t="s">
        <v>187</v>
      </c>
      <c r="D3" s="260" t="s">
        <v>188</v>
      </c>
      <c r="E3" s="261" t="s">
        <v>189</v>
      </c>
      <c r="F3" s="353" t="s">
        <v>241</v>
      </c>
      <c r="G3" s="517" t="s">
        <v>240</v>
      </c>
      <c r="H3" s="518"/>
      <c r="I3" s="312"/>
      <c r="J3" s="313">
        <v>0.70230000000000004</v>
      </c>
      <c r="K3" s="314" t="s">
        <v>239</v>
      </c>
      <c r="L3" s="325"/>
      <c r="M3" s="519" t="s">
        <v>281</v>
      </c>
      <c r="N3" s="520"/>
      <c r="O3" s="521"/>
      <c r="P3" s="328"/>
      <c r="Q3" s="519" t="s">
        <v>256</v>
      </c>
      <c r="R3" s="520"/>
      <c r="S3" s="299" t="s">
        <v>262</v>
      </c>
      <c r="T3" s="328"/>
      <c r="U3" s="519" t="s">
        <v>256</v>
      </c>
      <c r="V3" s="520"/>
      <c r="AA3" s="317"/>
    </row>
    <row r="4" spans="1:27" s="267" customFormat="1" ht="18" customHeight="1" x14ac:dyDescent="0.25">
      <c r="A4" s="262">
        <v>1</v>
      </c>
      <c r="B4" s="263" t="s">
        <v>178</v>
      </c>
      <c r="C4" s="270" t="s">
        <v>190</v>
      </c>
      <c r="D4" s="265">
        <v>1</v>
      </c>
      <c r="E4" s="266">
        <v>5263.61</v>
      </c>
      <c r="F4" s="309">
        <v>6814.32</v>
      </c>
      <c r="G4" s="300"/>
      <c r="H4" s="301"/>
      <c r="I4" s="302"/>
      <c r="J4" s="303">
        <f>J3</f>
        <v>0.70230000000000004</v>
      </c>
      <c r="K4" s="315">
        <f t="shared" ref="K4" si="0">I4/(1+J4)</f>
        <v>0</v>
      </c>
      <c r="L4" s="329"/>
      <c r="M4" s="389" t="s">
        <v>288</v>
      </c>
      <c r="N4" s="350" t="s">
        <v>289</v>
      </c>
      <c r="O4" s="390">
        <v>5263.6103999999996</v>
      </c>
      <c r="P4" s="329"/>
      <c r="Q4" s="391"/>
      <c r="R4" s="301"/>
      <c r="S4" s="301"/>
      <c r="T4" s="329"/>
      <c r="U4" s="391"/>
      <c r="V4" s="301"/>
      <c r="W4" s="301"/>
      <c r="X4" s="301"/>
      <c r="Y4" s="301"/>
      <c r="Z4" s="301"/>
      <c r="AA4" s="304"/>
    </row>
    <row r="5" spans="1:27" s="267" customFormat="1" ht="18" customHeight="1" x14ac:dyDescent="0.25">
      <c r="A5" s="268">
        <v>2</v>
      </c>
      <c r="B5" s="269" t="s">
        <v>191</v>
      </c>
      <c r="C5" s="270" t="s">
        <v>192</v>
      </c>
      <c r="D5" s="271">
        <v>6</v>
      </c>
      <c r="E5" s="272">
        <v>1975.6</v>
      </c>
      <c r="F5" s="310">
        <v>1975.6</v>
      </c>
      <c r="G5" s="306">
        <v>40908</v>
      </c>
      <c r="H5" s="296" t="s">
        <v>238</v>
      </c>
      <c r="I5" s="297">
        <v>2682.79</v>
      </c>
      <c r="J5" s="305">
        <f>J4</f>
        <v>0.70230000000000004</v>
      </c>
      <c r="K5" s="316">
        <f>I5/(1+J5)</f>
        <v>1575.9795570698466</v>
      </c>
      <c r="L5" s="326"/>
      <c r="M5" s="347" t="s">
        <v>282</v>
      </c>
      <c r="N5" s="296" t="s">
        <v>257</v>
      </c>
      <c r="O5" s="319">
        <v>1708.51</v>
      </c>
      <c r="P5" s="330"/>
      <c r="Q5" s="298" t="s">
        <v>261</v>
      </c>
      <c r="R5" s="296" t="s">
        <v>257</v>
      </c>
      <c r="S5" s="351">
        <v>1975.6</v>
      </c>
      <c r="T5" s="330"/>
      <c r="U5" s="298" t="s">
        <v>72</v>
      </c>
      <c r="V5" s="296" t="s">
        <v>257</v>
      </c>
      <c r="W5" s="319">
        <v>1576.71</v>
      </c>
      <c r="X5" s="52">
        <v>1655.54</v>
      </c>
      <c r="Y5" s="52">
        <v>1738.32</v>
      </c>
      <c r="Z5" s="320">
        <v>1825.23</v>
      </c>
      <c r="AA5" s="321">
        <f>(Z5/W5)-1</f>
        <v>0.15761934661415222</v>
      </c>
    </row>
    <row r="6" spans="1:27" s="267" customFormat="1" ht="18" customHeight="1" x14ac:dyDescent="0.25">
      <c r="A6" s="262">
        <v>3</v>
      </c>
      <c r="B6" s="263" t="s">
        <v>294</v>
      </c>
      <c r="C6" s="264" t="s">
        <v>193</v>
      </c>
      <c r="D6" s="265">
        <v>5</v>
      </c>
      <c r="E6" s="266">
        <v>2195.6</v>
      </c>
      <c r="F6" s="309">
        <v>2246.3200000000002</v>
      </c>
      <c r="G6" s="307">
        <v>41024</v>
      </c>
      <c r="H6" s="308" t="s">
        <v>245</v>
      </c>
      <c r="I6" s="302">
        <v>3463.68</v>
      </c>
      <c r="J6" s="303">
        <f t="shared" ref="J6:J16" si="1">J5</f>
        <v>0.70230000000000004</v>
      </c>
      <c r="K6" s="315">
        <f>I6/(1+J6)</f>
        <v>2034.7059860189154</v>
      </c>
      <c r="L6" s="326"/>
      <c r="M6" s="392"/>
      <c r="N6" s="308" t="s">
        <v>245</v>
      </c>
      <c r="O6" s="333"/>
      <c r="P6" s="330"/>
      <c r="Q6" s="393" t="s">
        <v>263</v>
      </c>
      <c r="R6" s="308" t="s">
        <v>245</v>
      </c>
      <c r="S6" s="333">
        <v>2195.6</v>
      </c>
      <c r="T6" s="330"/>
      <c r="U6" s="393"/>
      <c r="V6" s="308"/>
      <c r="W6" s="301"/>
      <c r="X6" s="301"/>
      <c r="Y6" s="301"/>
      <c r="Z6" s="301"/>
      <c r="AA6" s="304"/>
    </row>
    <row r="7" spans="1:27" s="374" customFormat="1" ht="18" hidden="1" customHeight="1" x14ac:dyDescent="0.25">
      <c r="A7" s="358"/>
      <c r="B7" s="359" t="s">
        <v>194</v>
      </c>
      <c r="C7" s="358" t="s">
        <v>195</v>
      </c>
      <c r="D7" s="358"/>
      <c r="E7" s="360">
        <v>2195.6</v>
      </c>
      <c r="F7" s="363">
        <v>2195.6</v>
      </c>
      <c r="G7" s="364">
        <v>40987</v>
      </c>
      <c r="H7" s="365" t="s">
        <v>244</v>
      </c>
      <c r="I7" s="366">
        <v>3040.98</v>
      </c>
      <c r="J7" s="367">
        <f t="shared" si="1"/>
        <v>0.70230000000000004</v>
      </c>
      <c r="K7" s="368">
        <f t="shared" ref="K7:K16" si="2">I7/(1+J7)</f>
        <v>1786.3948775186511</v>
      </c>
      <c r="L7" s="369"/>
      <c r="M7" s="370"/>
      <c r="N7" s="365" t="s">
        <v>244</v>
      </c>
      <c r="O7" s="388"/>
      <c r="P7" s="371"/>
      <c r="Q7" s="372" t="s">
        <v>263</v>
      </c>
      <c r="R7" s="365" t="s">
        <v>244</v>
      </c>
      <c r="S7" s="373">
        <v>2195.6</v>
      </c>
      <c r="T7" s="371"/>
      <c r="U7" s="372"/>
      <c r="V7" s="365"/>
      <c r="AA7" s="375"/>
    </row>
    <row r="8" spans="1:27" s="267" customFormat="1" ht="18" customHeight="1" x14ac:dyDescent="0.25">
      <c r="A8" s="341">
        <v>5</v>
      </c>
      <c r="B8" s="338" t="s">
        <v>196</v>
      </c>
      <c r="C8" s="341" t="s">
        <v>29</v>
      </c>
      <c r="D8" s="341">
        <v>14</v>
      </c>
      <c r="E8" s="357">
        <v>1469.6</v>
      </c>
      <c r="F8" s="376">
        <v>1329.29</v>
      </c>
      <c r="G8" s="377">
        <v>40978</v>
      </c>
      <c r="H8" s="378" t="s">
        <v>278</v>
      </c>
      <c r="I8" s="379">
        <v>2745.91</v>
      </c>
      <c r="J8" s="380">
        <f t="shared" si="1"/>
        <v>0.70230000000000004</v>
      </c>
      <c r="K8" s="381">
        <f t="shared" si="2"/>
        <v>1613.0588027962167</v>
      </c>
      <c r="L8" s="326"/>
      <c r="M8" s="347"/>
      <c r="N8" s="296" t="s">
        <v>196</v>
      </c>
      <c r="O8" s="319"/>
      <c r="P8" s="330"/>
      <c r="Q8" s="298" t="s">
        <v>269</v>
      </c>
      <c r="R8" s="296" t="s">
        <v>196</v>
      </c>
      <c r="S8" s="319">
        <v>1469.6</v>
      </c>
      <c r="T8" s="330"/>
      <c r="U8" s="298"/>
      <c r="V8" s="296"/>
      <c r="AA8" s="304"/>
    </row>
    <row r="9" spans="1:27" s="267" customFormat="1" ht="18" customHeight="1" x14ac:dyDescent="0.25">
      <c r="A9" s="339">
        <v>6</v>
      </c>
      <c r="B9" s="337" t="s">
        <v>197</v>
      </c>
      <c r="C9" s="339" t="s">
        <v>29</v>
      </c>
      <c r="D9" s="339">
        <v>12</v>
      </c>
      <c r="E9" s="340">
        <v>1469.6</v>
      </c>
      <c r="F9" s="309">
        <v>1329.29</v>
      </c>
      <c r="G9" s="342">
        <v>40979</v>
      </c>
      <c r="H9" s="343" t="s">
        <v>279</v>
      </c>
      <c r="I9" s="344">
        <v>2722.36</v>
      </c>
      <c r="J9" s="345">
        <f t="shared" si="1"/>
        <v>0.70230000000000004</v>
      </c>
      <c r="K9" s="315">
        <f t="shared" si="2"/>
        <v>1599.2245785114258</v>
      </c>
      <c r="L9" s="326"/>
      <c r="M9" s="392"/>
      <c r="N9" s="308" t="s">
        <v>197</v>
      </c>
      <c r="O9" s="333"/>
      <c r="P9" s="330"/>
      <c r="Q9" s="393" t="s">
        <v>269</v>
      </c>
      <c r="R9" s="308" t="s">
        <v>197</v>
      </c>
      <c r="S9" s="351">
        <v>1469.6</v>
      </c>
      <c r="T9" s="330"/>
      <c r="U9" s="393"/>
      <c r="V9" s="308"/>
      <c r="W9" s="301"/>
      <c r="X9" s="301"/>
      <c r="Y9" s="301"/>
      <c r="Z9" s="301"/>
      <c r="AA9" s="304"/>
    </row>
    <row r="10" spans="1:27" s="267" customFormat="1" ht="18" customHeight="1" x14ac:dyDescent="0.25">
      <c r="A10" s="341">
        <v>7</v>
      </c>
      <c r="B10" s="338" t="s">
        <v>198</v>
      </c>
      <c r="C10" s="341" t="s">
        <v>199</v>
      </c>
      <c r="D10" s="341">
        <v>9</v>
      </c>
      <c r="E10" s="357">
        <v>1469.6</v>
      </c>
      <c r="F10" s="376">
        <v>1329.29</v>
      </c>
      <c r="G10" s="377"/>
      <c r="H10" s="378"/>
      <c r="I10" s="382"/>
      <c r="J10" s="380">
        <f t="shared" si="1"/>
        <v>0.70230000000000004</v>
      </c>
      <c r="K10" s="381">
        <f t="shared" si="2"/>
        <v>0</v>
      </c>
      <c r="L10" s="326"/>
      <c r="M10" s="347"/>
      <c r="N10" s="296" t="s">
        <v>198</v>
      </c>
      <c r="O10" s="319"/>
      <c r="P10" s="330"/>
      <c r="Q10" s="298" t="s">
        <v>269</v>
      </c>
      <c r="R10" s="296" t="s">
        <v>198</v>
      </c>
      <c r="S10" s="319">
        <v>1469.6</v>
      </c>
      <c r="T10" s="330"/>
      <c r="U10" s="298"/>
      <c r="V10" s="296"/>
      <c r="AA10" s="304"/>
    </row>
    <row r="11" spans="1:27" s="267" customFormat="1" ht="18" customHeight="1" x14ac:dyDescent="0.25">
      <c r="A11" s="262">
        <v>8</v>
      </c>
      <c r="B11" s="263" t="s">
        <v>200</v>
      </c>
      <c r="C11" s="264" t="s">
        <v>201</v>
      </c>
      <c r="D11" s="265">
        <v>1</v>
      </c>
      <c r="E11" s="266">
        <v>2195.6</v>
      </c>
      <c r="F11" s="309">
        <v>2946.11</v>
      </c>
      <c r="G11" s="307">
        <v>40974</v>
      </c>
      <c r="H11" s="308" t="s">
        <v>250</v>
      </c>
      <c r="I11" s="302">
        <v>3446.34</v>
      </c>
      <c r="J11" s="303">
        <f t="shared" si="1"/>
        <v>0.70230000000000004</v>
      </c>
      <c r="K11" s="315">
        <f t="shared" si="2"/>
        <v>2024.5197673735533</v>
      </c>
      <c r="L11" s="326"/>
      <c r="M11" s="392"/>
      <c r="N11" s="308" t="s">
        <v>265</v>
      </c>
      <c r="O11" s="333"/>
      <c r="P11" s="330"/>
      <c r="Q11" s="393" t="s">
        <v>263</v>
      </c>
      <c r="R11" s="308" t="s">
        <v>265</v>
      </c>
      <c r="S11" s="319">
        <v>2195.6</v>
      </c>
      <c r="T11" s="330"/>
      <c r="U11" s="393"/>
      <c r="V11" s="308"/>
      <c r="W11" s="301"/>
      <c r="X11" s="301"/>
      <c r="Y11" s="301"/>
      <c r="Z11" s="301"/>
      <c r="AA11" s="304"/>
    </row>
    <row r="12" spans="1:27" s="267" customFormat="1" ht="18" customHeight="1" x14ac:dyDescent="0.25">
      <c r="A12" s="361">
        <v>9</v>
      </c>
      <c r="B12" s="276" t="s">
        <v>202</v>
      </c>
      <c r="C12" s="275" t="s">
        <v>274</v>
      </c>
      <c r="D12" s="277">
        <v>2</v>
      </c>
      <c r="E12" s="383">
        <v>1971.58</v>
      </c>
      <c r="F12" s="376">
        <v>1548.43</v>
      </c>
      <c r="G12" s="384">
        <v>40975</v>
      </c>
      <c r="H12" s="385" t="s">
        <v>242</v>
      </c>
      <c r="I12" s="386">
        <v>1971.58</v>
      </c>
      <c r="J12" s="387">
        <f t="shared" si="1"/>
        <v>0.70230000000000004</v>
      </c>
      <c r="K12" s="381">
        <f t="shared" si="2"/>
        <v>1158.1859836691533</v>
      </c>
      <c r="L12" s="326"/>
      <c r="M12" s="347"/>
      <c r="N12" s="296" t="s">
        <v>242</v>
      </c>
      <c r="O12" s="319"/>
      <c r="P12" s="330"/>
      <c r="Q12" s="298" t="s">
        <v>261</v>
      </c>
      <c r="R12" s="296" t="s">
        <v>242</v>
      </c>
      <c r="S12" s="351">
        <v>1975.6</v>
      </c>
      <c r="T12" s="330"/>
      <c r="U12" s="298"/>
      <c r="V12" s="296"/>
      <c r="AA12" s="304"/>
    </row>
    <row r="13" spans="1:27" s="267" customFormat="1" ht="18" customHeight="1" x14ac:dyDescent="0.25">
      <c r="A13" s="262">
        <v>10</v>
      </c>
      <c r="B13" s="263" t="s">
        <v>204</v>
      </c>
      <c r="C13" s="264" t="s">
        <v>205</v>
      </c>
      <c r="D13" s="265">
        <v>1</v>
      </c>
      <c r="E13" s="266">
        <v>2539.63</v>
      </c>
      <c r="F13" s="309">
        <v>3315.08</v>
      </c>
      <c r="G13" s="307">
        <v>40923</v>
      </c>
      <c r="H13" s="308" t="s">
        <v>248</v>
      </c>
      <c r="I13" s="302">
        <v>3838.68</v>
      </c>
      <c r="J13" s="303">
        <f t="shared" si="1"/>
        <v>0.70230000000000004</v>
      </c>
      <c r="K13" s="315">
        <f t="shared" si="2"/>
        <v>2254.996181636609</v>
      </c>
      <c r="L13" s="326"/>
      <c r="M13" s="392"/>
      <c r="N13" s="308" t="s">
        <v>264</v>
      </c>
      <c r="O13" s="333"/>
      <c r="P13" s="330"/>
      <c r="Q13" s="393" t="s">
        <v>263</v>
      </c>
      <c r="R13" s="308" t="s">
        <v>264</v>
      </c>
      <c r="S13" s="333">
        <v>2195.6</v>
      </c>
      <c r="T13" s="330"/>
      <c r="U13" s="393" t="s">
        <v>14</v>
      </c>
      <c r="V13" s="308" t="s">
        <v>258</v>
      </c>
      <c r="W13" s="333">
        <v>2255.9499999999998</v>
      </c>
      <c r="X13" s="394">
        <v>2368.7399999999998</v>
      </c>
      <c r="Y13" s="394">
        <v>2487.1799999999998</v>
      </c>
      <c r="Z13" s="395">
        <v>2611.54</v>
      </c>
      <c r="AA13" s="321">
        <f>(Z13/W13)-1</f>
        <v>0.15762317427247963</v>
      </c>
    </row>
    <row r="14" spans="1:27" s="267" customFormat="1" ht="18" customHeight="1" x14ac:dyDescent="0.25">
      <c r="A14" s="361">
        <v>11</v>
      </c>
      <c r="B14" s="362" t="s">
        <v>206</v>
      </c>
      <c r="C14" s="275" t="s">
        <v>272</v>
      </c>
      <c r="D14" s="277">
        <v>1</v>
      </c>
      <c r="E14" s="383">
        <v>1548.43</v>
      </c>
      <c r="F14" s="376">
        <v>1548.43</v>
      </c>
      <c r="G14" s="384">
        <v>40919</v>
      </c>
      <c r="H14" s="385" t="s">
        <v>243</v>
      </c>
      <c r="I14" s="386">
        <v>2328.04</v>
      </c>
      <c r="J14" s="387">
        <f t="shared" si="1"/>
        <v>0.70230000000000004</v>
      </c>
      <c r="K14" s="381">
        <f t="shared" si="2"/>
        <v>1367.5850320155082</v>
      </c>
      <c r="L14" s="326"/>
      <c r="M14" s="347"/>
      <c r="N14" s="296" t="s">
        <v>243</v>
      </c>
      <c r="O14" s="319"/>
      <c r="P14" s="330"/>
      <c r="Q14" s="298" t="s">
        <v>261</v>
      </c>
      <c r="R14" s="296" t="s">
        <v>243</v>
      </c>
      <c r="S14" s="351">
        <v>1975.6</v>
      </c>
      <c r="T14" s="330"/>
      <c r="U14" s="298"/>
      <c r="V14" s="296"/>
      <c r="AA14" s="304"/>
    </row>
    <row r="15" spans="1:27" s="267" customFormat="1" ht="18" customHeight="1" x14ac:dyDescent="0.25">
      <c r="A15" s="262">
        <v>12</v>
      </c>
      <c r="B15" s="263" t="s">
        <v>208</v>
      </c>
      <c r="C15" s="264" t="s">
        <v>209</v>
      </c>
      <c r="D15" s="265">
        <v>2</v>
      </c>
      <c r="E15" s="266">
        <v>1975.6</v>
      </c>
      <c r="F15" s="309">
        <v>1975.6</v>
      </c>
      <c r="G15" s="307">
        <v>40990</v>
      </c>
      <c r="H15" s="308" t="s">
        <v>247</v>
      </c>
      <c r="I15" s="302">
        <v>2383.0100000000002</v>
      </c>
      <c r="J15" s="303">
        <f t="shared" si="1"/>
        <v>0.70230000000000004</v>
      </c>
      <c r="K15" s="315">
        <f t="shared" si="2"/>
        <v>1399.8766374904542</v>
      </c>
      <c r="L15" s="326"/>
      <c r="M15" s="392" t="s">
        <v>283</v>
      </c>
      <c r="N15" s="308" t="s">
        <v>267</v>
      </c>
      <c r="O15" s="333">
        <v>1918.44</v>
      </c>
      <c r="P15" s="330"/>
      <c r="Q15" s="393" t="s">
        <v>261</v>
      </c>
      <c r="R15" s="308" t="s">
        <v>267</v>
      </c>
      <c r="S15" s="351">
        <v>1975.6</v>
      </c>
      <c r="T15" s="330"/>
      <c r="U15" s="393"/>
      <c r="V15" s="308"/>
      <c r="W15" s="301"/>
      <c r="X15" s="301"/>
      <c r="Y15" s="301"/>
      <c r="Z15" s="301"/>
      <c r="AA15" s="304"/>
    </row>
    <row r="16" spans="1:27" s="267" customFormat="1" ht="18" customHeight="1" x14ac:dyDescent="0.25">
      <c r="A16" s="361">
        <v>13</v>
      </c>
      <c r="B16" s="276" t="s">
        <v>210</v>
      </c>
      <c r="C16" s="275" t="s">
        <v>211</v>
      </c>
      <c r="D16" s="277">
        <v>2</v>
      </c>
      <c r="E16" s="383">
        <v>2068</v>
      </c>
      <c r="F16" s="376">
        <v>2068</v>
      </c>
      <c r="G16" s="384">
        <v>41038</v>
      </c>
      <c r="H16" s="385" t="s">
        <v>246</v>
      </c>
      <c r="I16" s="386">
        <v>2595.87</v>
      </c>
      <c r="J16" s="387">
        <f t="shared" si="1"/>
        <v>0.70230000000000004</v>
      </c>
      <c r="K16" s="381">
        <f t="shared" si="2"/>
        <v>1524.9192269282732</v>
      </c>
      <c r="L16" s="326"/>
      <c r="M16" s="347" t="s">
        <v>284</v>
      </c>
      <c r="N16" s="296" t="s">
        <v>268</v>
      </c>
      <c r="O16" s="319">
        <v>2096.81</v>
      </c>
      <c r="P16" s="330"/>
      <c r="Q16" s="298" t="s">
        <v>266</v>
      </c>
      <c r="R16" s="296" t="s">
        <v>268</v>
      </c>
      <c r="S16" s="351">
        <v>2068</v>
      </c>
      <c r="T16" s="330"/>
      <c r="U16" s="298"/>
      <c r="V16" s="296"/>
      <c r="AA16" s="304"/>
    </row>
    <row r="17" spans="1:27" s="267" customFormat="1" ht="18" customHeight="1" x14ac:dyDescent="0.2">
      <c r="A17" s="268"/>
      <c r="B17" s="278"/>
      <c r="C17" s="270"/>
      <c r="D17" s="268"/>
      <c r="E17" s="279"/>
      <c r="F17" s="274"/>
      <c r="G17" s="274"/>
      <c r="I17" s="297"/>
      <c r="K17" s="316"/>
      <c r="L17" s="326"/>
      <c r="M17" s="346"/>
      <c r="N17" s="296"/>
      <c r="P17" s="329"/>
      <c r="Q17" s="318"/>
      <c r="R17" s="296"/>
      <c r="T17" s="329"/>
      <c r="U17" s="391"/>
      <c r="V17" s="308"/>
      <c r="W17" s="301"/>
      <c r="X17" s="301"/>
      <c r="Y17" s="301"/>
      <c r="Z17" s="301"/>
      <c r="AA17" s="304"/>
    </row>
    <row r="18" spans="1:27" s="267" customFormat="1" ht="18" customHeight="1" x14ac:dyDescent="0.25">
      <c r="A18" s="268"/>
      <c r="B18" s="280" t="s">
        <v>212</v>
      </c>
      <c r="C18" s="281"/>
      <c r="D18" s="282">
        <f>SUM(D4:D17)</f>
        <v>56</v>
      </c>
      <c r="E18" s="283"/>
      <c r="F18" s="274"/>
      <c r="O18" s="219">
        <v>1669.9290000000001</v>
      </c>
      <c r="P18" s="329"/>
      <c r="Q18" s="318"/>
      <c r="R18" s="296"/>
      <c r="T18" s="329"/>
      <c r="U18" s="318"/>
      <c r="V18" s="296"/>
      <c r="AA18" s="304"/>
    </row>
    <row r="19" spans="1:27" hidden="1" x14ac:dyDescent="0.2">
      <c r="O19" s="219">
        <v>5263.6103999999996</v>
      </c>
      <c r="P19" s="331"/>
      <c r="Q19" s="322"/>
      <c r="R19" s="296"/>
      <c r="T19" s="331"/>
      <c r="U19" s="322"/>
      <c r="V19" s="296"/>
      <c r="AA19" s="317"/>
    </row>
    <row r="20" spans="1:27" ht="15.75" hidden="1" x14ac:dyDescent="0.25">
      <c r="B20" s="20"/>
      <c r="C20" s="285"/>
      <c r="D20" s="286">
        <v>2023</v>
      </c>
      <c r="O20" s="219">
        <v>1939.4979000000001</v>
      </c>
      <c r="P20" s="330"/>
      <c r="Q20" s="298"/>
      <c r="R20" s="296" t="s">
        <v>259</v>
      </c>
      <c r="S20" s="319"/>
      <c r="T20" s="330"/>
      <c r="U20" s="298" t="s">
        <v>9</v>
      </c>
      <c r="V20" s="296" t="s">
        <v>259</v>
      </c>
      <c r="W20" s="319">
        <v>3521.66</v>
      </c>
      <c r="X20" s="52">
        <v>3697.74</v>
      </c>
      <c r="Y20" s="52">
        <v>3882.63</v>
      </c>
      <c r="Z20" s="320">
        <v>4076.76</v>
      </c>
      <c r="AA20" s="321">
        <f>(Z20/W20)-1</f>
        <v>0.15762452934127658</v>
      </c>
    </row>
    <row r="21" spans="1:27" s="121" customFormat="1" ht="15" hidden="1" x14ac:dyDescent="0.2">
      <c r="A21" s="120"/>
      <c r="C21" s="287" t="s">
        <v>213</v>
      </c>
      <c r="D21" s="288">
        <v>1320</v>
      </c>
      <c r="F21" s="120"/>
      <c r="G21" s="9">
        <v>40811</v>
      </c>
      <c r="H21" s="296" t="s">
        <v>251</v>
      </c>
      <c r="I21" s="297">
        <v>19099.8</v>
      </c>
      <c r="J21" s="305">
        <v>0.70230000000000004</v>
      </c>
      <c r="K21" s="311">
        <f t="shared" ref="K21" si="3">I21/(1+J21)</f>
        <v>11219.996475356869</v>
      </c>
      <c r="L21" s="326"/>
      <c r="M21" s="352" t="s">
        <v>286</v>
      </c>
      <c r="N21" s="349" t="s">
        <v>287</v>
      </c>
      <c r="O21" s="219">
        <v>2255</v>
      </c>
      <c r="P21" s="332"/>
      <c r="Q21" s="323"/>
      <c r="R21" s="296"/>
      <c r="T21" s="332"/>
      <c r="U21" s="323"/>
      <c r="V21" s="296"/>
      <c r="AA21" s="324"/>
    </row>
    <row r="22" spans="1:27" hidden="1" x14ac:dyDescent="0.2">
      <c r="B22" s="20"/>
      <c r="C22" s="289"/>
      <c r="D22" s="290">
        <v>45047</v>
      </c>
      <c r="K22" s="311">
        <f>I22/(1+J22)</f>
        <v>0</v>
      </c>
      <c r="L22" s="325"/>
      <c r="M22" s="352" t="s">
        <v>288</v>
      </c>
      <c r="N22" s="349" t="s">
        <v>289</v>
      </c>
      <c r="P22" s="331"/>
      <c r="Q22" s="322"/>
      <c r="R22" s="296"/>
      <c r="T22" s="331"/>
      <c r="U22" s="322"/>
      <c r="V22" s="296"/>
      <c r="AA22" s="317"/>
    </row>
    <row r="23" spans="1:27" hidden="1" x14ac:dyDescent="0.2">
      <c r="G23" s="9">
        <v>40819</v>
      </c>
      <c r="H23" s="296" t="s">
        <v>254</v>
      </c>
      <c r="I23" s="297">
        <v>5989.52</v>
      </c>
      <c r="J23" s="305">
        <v>0.70230000000000004</v>
      </c>
      <c r="K23" s="311">
        <f t="shared" ref="K23" si="4">I23/(1+J23)</f>
        <v>3518.4867532162366</v>
      </c>
      <c r="L23" s="325"/>
      <c r="M23" s="352" t="s">
        <v>291</v>
      </c>
      <c r="N23" s="349" t="s">
        <v>290</v>
      </c>
      <c r="P23" s="331"/>
      <c r="R23" s="296"/>
      <c r="T23" s="331"/>
      <c r="V23" s="296"/>
    </row>
    <row r="24" spans="1:27" hidden="1" x14ac:dyDescent="0.2">
      <c r="G24" s="9">
        <v>40922</v>
      </c>
      <c r="H24" s="296" t="s">
        <v>249</v>
      </c>
      <c r="I24" s="297">
        <v>4323.22</v>
      </c>
      <c r="J24" s="305">
        <v>0.70230000000000004</v>
      </c>
      <c r="K24" s="311">
        <f>I24/(1+J24)</f>
        <v>2539.6346119955356</v>
      </c>
      <c r="L24" s="327"/>
      <c r="M24" s="352" t="s">
        <v>293</v>
      </c>
      <c r="N24" s="349" t="s">
        <v>292</v>
      </c>
    </row>
    <row r="25" spans="1:27" hidden="1" x14ac:dyDescent="0.2">
      <c r="G25" s="9">
        <v>40818</v>
      </c>
      <c r="H25" s="296" t="s">
        <v>253</v>
      </c>
      <c r="I25" s="297">
        <v>3838.68</v>
      </c>
      <c r="J25" s="305">
        <v>0.70230000000000004</v>
      </c>
      <c r="K25" s="311">
        <f t="shared" ref="K25" si="5">I25/(1+J25)</f>
        <v>2254.996181636609</v>
      </c>
      <c r="L25" s="325"/>
      <c r="M25" s="346"/>
      <c r="N25" s="296"/>
    </row>
    <row r="26" spans="1:27" ht="15" hidden="1" customHeight="1" x14ac:dyDescent="0.2">
      <c r="C26" s="270" t="s">
        <v>272</v>
      </c>
      <c r="G26" s="9">
        <v>40998</v>
      </c>
      <c r="H26" s="296" t="s">
        <v>252</v>
      </c>
      <c r="I26" s="297">
        <v>2727.95</v>
      </c>
      <c r="J26" s="305">
        <v>0.70230000000000004</v>
      </c>
      <c r="K26" s="311">
        <f t="shared" ref="K26" si="6">I26/(1+J26)</f>
        <v>1602.5083710274332</v>
      </c>
      <c r="L26" s="331"/>
      <c r="N26" s="296"/>
    </row>
    <row r="27" spans="1:27" ht="15" hidden="1" customHeight="1" x14ac:dyDescent="0.2">
      <c r="C27" s="270" t="s">
        <v>273</v>
      </c>
    </row>
    <row r="28" spans="1:27" ht="15" hidden="1" customHeight="1" x14ac:dyDescent="0.2">
      <c r="C28" s="270" t="s">
        <v>274</v>
      </c>
      <c r="H28" s="365" t="s">
        <v>336</v>
      </c>
      <c r="I28" s="366">
        <v>2247.04</v>
      </c>
      <c r="J28" s="367">
        <v>0.70230000000000004</v>
      </c>
      <c r="K28" s="368">
        <f t="shared" ref="K28" si="7">I28/(1+J28)</f>
        <v>1320.0023497620864</v>
      </c>
    </row>
    <row r="29" spans="1:27" ht="15" hidden="1" customHeight="1" x14ac:dyDescent="0.2">
      <c r="C29" s="270" t="s">
        <v>207</v>
      </c>
    </row>
    <row r="30" spans="1:27" ht="15" hidden="1" customHeight="1" x14ac:dyDescent="0.25">
      <c r="C30" s="270" t="s">
        <v>275</v>
      </c>
      <c r="G30" s="499" t="s">
        <v>342</v>
      </c>
      <c r="H30" s="500"/>
      <c r="I30" s="500"/>
      <c r="J30" s="501"/>
    </row>
    <row r="31" spans="1:27" ht="15" hidden="1" customHeight="1" x14ac:dyDescent="0.2">
      <c r="C31" s="270" t="s">
        <v>195</v>
      </c>
      <c r="G31" s="474" t="s">
        <v>82</v>
      </c>
      <c r="H31" s="476" t="s">
        <v>83</v>
      </c>
      <c r="I31" s="477"/>
      <c r="J31" s="487" t="s">
        <v>125</v>
      </c>
      <c r="K31" s="488" t="s">
        <v>86</v>
      </c>
      <c r="O31" s="214"/>
    </row>
    <row r="32" spans="1:27" ht="15" hidden="1" customHeight="1" x14ac:dyDescent="0.2">
      <c r="C32" s="270" t="s">
        <v>277</v>
      </c>
      <c r="G32" s="33" t="s">
        <v>9</v>
      </c>
      <c r="H32" s="479" t="s">
        <v>85</v>
      </c>
      <c r="J32" s="480">
        <v>147.03</v>
      </c>
      <c r="K32" s="489">
        <v>89.93</v>
      </c>
      <c r="O32" s="214"/>
    </row>
    <row r="33" spans="3:15" ht="15" hidden="1" customHeight="1" x14ac:dyDescent="0.2">
      <c r="C33" s="270" t="s">
        <v>193</v>
      </c>
      <c r="G33" s="33" t="s">
        <v>11</v>
      </c>
      <c r="H33" s="479" t="s">
        <v>87</v>
      </c>
      <c r="I33" s="288"/>
      <c r="J33" s="480">
        <v>879.43</v>
      </c>
      <c r="K33" s="489">
        <v>308.70999999999998</v>
      </c>
      <c r="O33" s="214"/>
    </row>
    <row r="34" spans="3:15" ht="15" hidden="1" customHeight="1" x14ac:dyDescent="0.2">
      <c r="C34" s="270" t="s">
        <v>276</v>
      </c>
      <c r="G34" s="474">
        <v>5</v>
      </c>
      <c r="H34" s="481" t="s">
        <v>123</v>
      </c>
      <c r="I34" s="477"/>
      <c r="J34" s="478"/>
      <c r="M34" s="348"/>
      <c r="N34" s="20"/>
    </row>
    <row r="35" spans="3:15" ht="15" hidden="1" customHeight="1" x14ac:dyDescent="0.2">
      <c r="G35" s="475" t="s">
        <v>9</v>
      </c>
      <c r="H35" s="482" t="s">
        <v>124</v>
      </c>
      <c r="I35" s="288" t="s">
        <v>125</v>
      </c>
      <c r="J35" s="485">
        <v>181.51</v>
      </c>
      <c r="M35" s="348"/>
      <c r="N35" s="20"/>
    </row>
    <row r="36" spans="3:15" ht="15" hidden="1" customHeight="1" x14ac:dyDescent="0.2">
      <c r="G36" s="475" t="s">
        <v>11</v>
      </c>
      <c r="H36" s="482" t="s">
        <v>340</v>
      </c>
      <c r="I36" s="483" t="s">
        <v>86</v>
      </c>
      <c r="J36" s="486" t="s">
        <v>343</v>
      </c>
      <c r="M36" s="348"/>
      <c r="N36" s="20"/>
    </row>
    <row r="37" spans="3:15" hidden="1" x14ac:dyDescent="0.2">
      <c r="G37" s="475" t="s">
        <v>14</v>
      </c>
      <c r="H37" s="482" t="s">
        <v>341</v>
      </c>
      <c r="I37" s="483" t="s">
        <v>86</v>
      </c>
      <c r="J37" s="486" t="s">
        <v>343</v>
      </c>
    </row>
    <row r="38" spans="3:15" hidden="1" x14ac:dyDescent="0.2">
      <c r="G38" s="475" t="s">
        <v>16</v>
      </c>
      <c r="H38" s="482" t="s">
        <v>129</v>
      </c>
      <c r="I38" s="484" t="s">
        <v>86</v>
      </c>
      <c r="J38" s="485">
        <v>12.89</v>
      </c>
    </row>
    <row r="39" spans="3:15" hidden="1" x14ac:dyDescent="0.2">
      <c r="G39" s="475" t="s">
        <v>43</v>
      </c>
      <c r="H39" s="482" t="s">
        <v>131</v>
      </c>
      <c r="I39" s="484" t="s">
        <v>86</v>
      </c>
      <c r="J39" s="485">
        <v>215.56</v>
      </c>
    </row>
    <row r="40" spans="3:15" hidden="1" x14ac:dyDescent="0.2"/>
    <row r="41" spans="3:15" hidden="1" x14ac:dyDescent="0.2"/>
    <row r="42" spans="3:15" hidden="1" x14ac:dyDescent="0.2"/>
  </sheetData>
  <mergeCells count="6">
    <mergeCell ref="B2:E2"/>
    <mergeCell ref="G3:H3"/>
    <mergeCell ref="U3:V3"/>
    <mergeCell ref="Q3:R3"/>
    <mergeCell ref="M2:O2"/>
    <mergeCell ref="M3:O3"/>
  </mergeCells>
  <printOptions horizontalCentered="1"/>
  <pageMargins left="0.31496062992125984" right="0" top="0.78740157480314965" bottom="0.78740157480314965" header="0.31496062992125984" footer="0.31496062992125984"/>
  <pageSetup paperSize="9" scale="80" orientation="landscape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F860C-F7A3-4E84-9783-933DA2ED4D9A}">
  <dimension ref="A1:J173"/>
  <sheetViews>
    <sheetView zoomScale="110" zoomScaleNormal="110" workbookViewId="0">
      <selection activeCell="M48" sqref="M48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50" max="250" width="3.7109375" customWidth="1"/>
    <col min="251" max="252" width="14.7109375" customWidth="1"/>
    <col min="253" max="253" width="21.140625" customWidth="1"/>
    <col min="254" max="256" width="12.7109375" customWidth="1"/>
    <col min="257" max="257" width="9" customWidth="1"/>
    <col min="258" max="258" width="10.42578125" customWidth="1"/>
    <col min="259" max="259" width="14.5703125" customWidth="1"/>
    <col min="260" max="260" width="14.42578125" customWidth="1"/>
    <col min="261" max="261" width="9.7109375" bestFit="1" customWidth="1"/>
    <col min="263" max="263" width="10.7109375" customWidth="1"/>
    <col min="506" max="506" width="3.7109375" customWidth="1"/>
    <col min="507" max="508" width="14.7109375" customWidth="1"/>
    <col min="509" max="509" width="21.140625" customWidth="1"/>
    <col min="510" max="512" width="12.7109375" customWidth="1"/>
    <col min="513" max="513" width="9" customWidth="1"/>
    <col min="514" max="514" width="10.42578125" customWidth="1"/>
    <col min="515" max="515" width="14.5703125" customWidth="1"/>
    <col min="516" max="516" width="14.42578125" customWidth="1"/>
    <col min="517" max="517" width="9.7109375" bestFit="1" customWidth="1"/>
    <col min="519" max="519" width="10.7109375" customWidth="1"/>
    <col min="762" max="762" width="3.7109375" customWidth="1"/>
    <col min="763" max="764" width="14.7109375" customWidth="1"/>
    <col min="765" max="765" width="21.140625" customWidth="1"/>
    <col min="766" max="768" width="12.7109375" customWidth="1"/>
    <col min="769" max="769" width="9" customWidth="1"/>
    <col min="770" max="770" width="10.42578125" customWidth="1"/>
    <col min="771" max="771" width="14.5703125" customWidth="1"/>
    <col min="772" max="772" width="14.42578125" customWidth="1"/>
    <col min="773" max="773" width="9.7109375" bestFit="1" customWidth="1"/>
    <col min="775" max="775" width="10.7109375" customWidth="1"/>
    <col min="1018" max="1018" width="3.7109375" customWidth="1"/>
    <col min="1019" max="1020" width="14.7109375" customWidth="1"/>
    <col min="1021" max="1021" width="21.140625" customWidth="1"/>
    <col min="1022" max="1024" width="12.7109375" customWidth="1"/>
    <col min="1025" max="1025" width="9" customWidth="1"/>
    <col min="1026" max="1026" width="10.42578125" customWidth="1"/>
    <col min="1027" max="1027" width="14.5703125" customWidth="1"/>
    <col min="1028" max="1028" width="14.42578125" customWidth="1"/>
    <col min="1029" max="1029" width="9.7109375" bestFit="1" customWidth="1"/>
    <col min="1031" max="1031" width="10.7109375" customWidth="1"/>
    <col min="1274" max="1274" width="3.7109375" customWidth="1"/>
    <col min="1275" max="1276" width="14.7109375" customWidth="1"/>
    <col min="1277" max="1277" width="21.140625" customWidth="1"/>
    <col min="1278" max="1280" width="12.7109375" customWidth="1"/>
    <col min="1281" max="1281" width="9" customWidth="1"/>
    <col min="1282" max="1282" width="10.42578125" customWidth="1"/>
    <col min="1283" max="1283" width="14.5703125" customWidth="1"/>
    <col min="1284" max="1284" width="14.42578125" customWidth="1"/>
    <col min="1285" max="1285" width="9.7109375" bestFit="1" customWidth="1"/>
    <col min="1287" max="1287" width="10.7109375" customWidth="1"/>
    <col min="1530" max="1530" width="3.7109375" customWidth="1"/>
    <col min="1531" max="1532" width="14.7109375" customWidth="1"/>
    <col min="1533" max="1533" width="21.140625" customWidth="1"/>
    <col min="1534" max="1536" width="12.7109375" customWidth="1"/>
    <col min="1537" max="1537" width="9" customWidth="1"/>
    <col min="1538" max="1538" width="10.42578125" customWidth="1"/>
    <col min="1539" max="1539" width="14.5703125" customWidth="1"/>
    <col min="1540" max="1540" width="14.42578125" customWidth="1"/>
    <col min="1541" max="1541" width="9.7109375" bestFit="1" customWidth="1"/>
    <col min="1543" max="1543" width="10.7109375" customWidth="1"/>
    <col min="1786" max="1786" width="3.7109375" customWidth="1"/>
    <col min="1787" max="1788" width="14.7109375" customWidth="1"/>
    <col min="1789" max="1789" width="21.140625" customWidth="1"/>
    <col min="1790" max="1792" width="12.7109375" customWidth="1"/>
    <col min="1793" max="1793" width="9" customWidth="1"/>
    <col min="1794" max="1794" width="10.42578125" customWidth="1"/>
    <col min="1795" max="1795" width="14.5703125" customWidth="1"/>
    <col min="1796" max="1796" width="14.42578125" customWidth="1"/>
    <col min="1797" max="1797" width="9.7109375" bestFit="1" customWidth="1"/>
    <col min="1799" max="1799" width="10.7109375" customWidth="1"/>
    <col min="2042" max="2042" width="3.7109375" customWidth="1"/>
    <col min="2043" max="2044" width="14.7109375" customWidth="1"/>
    <col min="2045" max="2045" width="21.140625" customWidth="1"/>
    <col min="2046" max="2048" width="12.7109375" customWidth="1"/>
    <col min="2049" max="2049" width="9" customWidth="1"/>
    <col min="2050" max="2050" width="10.42578125" customWidth="1"/>
    <col min="2051" max="2051" width="14.5703125" customWidth="1"/>
    <col min="2052" max="2052" width="14.42578125" customWidth="1"/>
    <col min="2053" max="2053" width="9.7109375" bestFit="1" customWidth="1"/>
    <col min="2055" max="2055" width="10.7109375" customWidth="1"/>
    <col min="2298" max="2298" width="3.7109375" customWidth="1"/>
    <col min="2299" max="2300" width="14.7109375" customWidth="1"/>
    <col min="2301" max="2301" width="21.140625" customWidth="1"/>
    <col min="2302" max="2304" width="12.7109375" customWidth="1"/>
    <col min="2305" max="2305" width="9" customWidth="1"/>
    <col min="2306" max="2306" width="10.42578125" customWidth="1"/>
    <col min="2307" max="2307" width="14.5703125" customWidth="1"/>
    <col min="2308" max="2308" width="14.42578125" customWidth="1"/>
    <col min="2309" max="2309" width="9.7109375" bestFit="1" customWidth="1"/>
    <col min="2311" max="2311" width="10.7109375" customWidth="1"/>
    <col min="2554" max="2554" width="3.7109375" customWidth="1"/>
    <col min="2555" max="2556" width="14.7109375" customWidth="1"/>
    <col min="2557" max="2557" width="21.140625" customWidth="1"/>
    <col min="2558" max="2560" width="12.7109375" customWidth="1"/>
    <col min="2561" max="2561" width="9" customWidth="1"/>
    <col min="2562" max="2562" width="10.42578125" customWidth="1"/>
    <col min="2563" max="2563" width="14.5703125" customWidth="1"/>
    <col min="2564" max="2564" width="14.42578125" customWidth="1"/>
    <col min="2565" max="2565" width="9.7109375" bestFit="1" customWidth="1"/>
    <col min="2567" max="2567" width="10.7109375" customWidth="1"/>
    <col min="2810" max="2810" width="3.7109375" customWidth="1"/>
    <col min="2811" max="2812" width="14.7109375" customWidth="1"/>
    <col min="2813" max="2813" width="21.140625" customWidth="1"/>
    <col min="2814" max="2816" width="12.7109375" customWidth="1"/>
    <col min="2817" max="2817" width="9" customWidth="1"/>
    <col min="2818" max="2818" width="10.42578125" customWidth="1"/>
    <col min="2819" max="2819" width="14.5703125" customWidth="1"/>
    <col min="2820" max="2820" width="14.42578125" customWidth="1"/>
    <col min="2821" max="2821" width="9.7109375" bestFit="1" customWidth="1"/>
    <col min="2823" max="2823" width="10.7109375" customWidth="1"/>
    <col min="3066" max="3066" width="3.7109375" customWidth="1"/>
    <col min="3067" max="3068" width="14.7109375" customWidth="1"/>
    <col min="3069" max="3069" width="21.140625" customWidth="1"/>
    <col min="3070" max="3072" width="12.7109375" customWidth="1"/>
    <col min="3073" max="3073" width="9" customWidth="1"/>
    <col min="3074" max="3074" width="10.42578125" customWidth="1"/>
    <col min="3075" max="3075" width="14.5703125" customWidth="1"/>
    <col min="3076" max="3076" width="14.42578125" customWidth="1"/>
    <col min="3077" max="3077" width="9.7109375" bestFit="1" customWidth="1"/>
    <col min="3079" max="3079" width="10.7109375" customWidth="1"/>
    <col min="3322" max="3322" width="3.7109375" customWidth="1"/>
    <col min="3323" max="3324" width="14.7109375" customWidth="1"/>
    <col min="3325" max="3325" width="21.140625" customWidth="1"/>
    <col min="3326" max="3328" width="12.7109375" customWidth="1"/>
    <col min="3329" max="3329" width="9" customWidth="1"/>
    <col min="3330" max="3330" width="10.42578125" customWidth="1"/>
    <col min="3331" max="3331" width="14.5703125" customWidth="1"/>
    <col min="3332" max="3332" width="14.42578125" customWidth="1"/>
    <col min="3333" max="3333" width="9.7109375" bestFit="1" customWidth="1"/>
    <col min="3335" max="3335" width="10.7109375" customWidth="1"/>
    <col min="3578" max="3578" width="3.7109375" customWidth="1"/>
    <col min="3579" max="3580" width="14.7109375" customWidth="1"/>
    <col min="3581" max="3581" width="21.140625" customWidth="1"/>
    <col min="3582" max="3584" width="12.7109375" customWidth="1"/>
    <col min="3585" max="3585" width="9" customWidth="1"/>
    <col min="3586" max="3586" width="10.42578125" customWidth="1"/>
    <col min="3587" max="3587" width="14.5703125" customWidth="1"/>
    <col min="3588" max="3588" width="14.42578125" customWidth="1"/>
    <col min="3589" max="3589" width="9.7109375" bestFit="1" customWidth="1"/>
    <col min="3591" max="3591" width="10.7109375" customWidth="1"/>
    <col min="3834" max="3834" width="3.7109375" customWidth="1"/>
    <col min="3835" max="3836" width="14.7109375" customWidth="1"/>
    <col min="3837" max="3837" width="21.140625" customWidth="1"/>
    <col min="3838" max="3840" width="12.7109375" customWidth="1"/>
    <col min="3841" max="3841" width="9" customWidth="1"/>
    <col min="3842" max="3842" width="10.42578125" customWidth="1"/>
    <col min="3843" max="3843" width="14.5703125" customWidth="1"/>
    <col min="3844" max="3844" width="14.42578125" customWidth="1"/>
    <col min="3845" max="3845" width="9.7109375" bestFit="1" customWidth="1"/>
    <col min="3847" max="3847" width="10.7109375" customWidth="1"/>
    <col min="4090" max="4090" width="3.7109375" customWidth="1"/>
    <col min="4091" max="4092" width="14.7109375" customWidth="1"/>
    <col min="4093" max="4093" width="21.140625" customWidth="1"/>
    <col min="4094" max="4096" width="12.7109375" customWidth="1"/>
    <col min="4097" max="4097" width="9" customWidth="1"/>
    <col min="4098" max="4098" width="10.42578125" customWidth="1"/>
    <col min="4099" max="4099" width="14.5703125" customWidth="1"/>
    <col min="4100" max="4100" width="14.42578125" customWidth="1"/>
    <col min="4101" max="4101" width="9.7109375" bestFit="1" customWidth="1"/>
    <col min="4103" max="4103" width="10.7109375" customWidth="1"/>
    <col min="4346" max="4346" width="3.7109375" customWidth="1"/>
    <col min="4347" max="4348" width="14.7109375" customWidth="1"/>
    <col min="4349" max="4349" width="21.140625" customWidth="1"/>
    <col min="4350" max="4352" width="12.7109375" customWidth="1"/>
    <col min="4353" max="4353" width="9" customWidth="1"/>
    <col min="4354" max="4354" width="10.42578125" customWidth="1"/>
    <col min="4355" max="4355" width="14.5703125" customWidth="1"/>
    <col min="4356" max="4356" width="14.42578125" customWidth="1"/>
    <col min="4357" max="4357" width="9.7109375" bestFit="1" customWidth="1"/>
    <col min="4359" max="4359" width="10.7109375" customWidth="1"/>
    <col min="4602" max="4602" width="3.7109375" customWidth="1"/>
    <col min="4603" max="4604" width="14.7109375" customWidth="1"/>
    <col min="4605" max="4605" width="21.140625" customWidth="1"/>
    <col min="4606" max="4608" width="12.7109375" customWidth="1"/>
    <col min="4609" max="4609" width="9" customWidth="1"/>
    <col min="4610" max="4610" width="10.42578125" customWidth="1"/>
    <col min="4611" max="4611" width="14.5703125" customWidth="1"/>
    <col min="4612" max="4612" width="14.42578125" customWidth="1"/>
    <col min="4613" max="4613" width="9.7109375" bestFit="1" customWidth="1"/>
    <col min="4615" max="4615" width="10.7109375" customWidth="1"/>
    <col min="4858" max="4858" width="3.7109375" customWidth="1"/>
    <col min="4859" max="4860" width="14.7109375" customWidth="1"/>
    <col min="4861" max="4861" width="21.140625" customWidth="1"/>
    <col min="4862" max="4864" width="12.7109375" customWidth="1"/>
    <col min="4865" max="4865" width="9" customWidth="1"/>
    <col min="4866" max="4866" width="10.42578125" customWidth="1"/>
    <col min="4867" max="4867" width="14.5703125" customWidth="1"/>
    <col min="4868" max="4868" width="14.42578125" customWidth="1"/>
    <col min="4869" max="4869" width="9.7109375" bestFit="1" customWidth="1"/>
    <col min="4871" max="4871" width="10.7109375" customWidth="1"/>
    <col min="5114" max="5114" width="3.7109375" customWidth="1"/>
    <col min="5115" max="5116" width="14.7109375" customWidth="1"/>
    <col min="5117" max="5117" width="21.140625" customWidth="1"/>
    <col min="5118" max="5120" width="12.7109375" customWidth="1"/>
    <col min="5121" max="5121" width="9" customWidth="1"/>
    <col min="5122" max="5122" width="10.42578125" customWidth="1"/>
    <col min="5123" max="5123" width="14.5703125" customWidth="1"/>
    <col min="5124" max="5124" width="14.42578125" customWidth="1"/>
    <col min="5125" max="5125" width="9.7109375" bestFit="1" customWidth="1"/>
    <col min="5127" max="5127" width="10.7109375" customWidth="1"/>
    <col min="5370" max="5370" width="3.7109375" customWidth="1"/>
    <col min="5371" max="5372" width="14.7109375" customWidth="1"/>
    <col min="5373" max="5373" width="21.140625" customWidth="1"/>
    <col min="5374" max="5376" width="12.7109375" customWidth="1"/>
    <col min="5377" max="5377" width="9" customWidth="1"/>
    <col min="5378" max="5378" width="10.42578125" customWidth="1"/>
    <col min="5379" max="5379" width="14.5703125" customWidth="1"/>
    <col min="5380" max="5380" width="14.42578125" customWidth="1"/>
    <col min="5381" max="5381" width="9.7109375" bestFit="1" customWidth="1"/>
    <col min="5383" max="5383" width="10.7109375" customWidth="1"/>
    <col min="5626" max="5626" width="3.7109375" customWidth="1"/>
    <col min="5627" max="5628" width="14.7109375" customWidth="1"/>
    <col min="5629" max="5629" width="21.140625" customWidth="1"/>
    <col min="5630" max="5632" width="12.7109375" customWidth="1"/>
    <col min="5633" max="5633" width="9" customWidth="1"/>
    <col min="5634" max="5634" width="10.42578125" customWidth="1"/>
    <col min="5635" max="5635" width="14.5703125" customWidth="1"/>
    <col min="5636" max="5636" width="14.42578125" customWidth="1"/>
    <col min="5637" max="5637" width="9.7109375" bestFit="1" customWidth="1"/>
    <col min="5639" max="5639" width="10.7109375" customWidth="1"/>
    <col min="5882" max="5882" width="3.7109375" customWidth="1"/>
    <col min="5883" max="5884" width="14.7109375" customWidth="1"/>
    <col min="5885" max="5885" width="21.140625" customWidth="1"/>
    <col min="5886" max="5888" width="12.7109375" customWidth="1"/>
    <col min="5889" max="5889" width="9" customWidth="1"/>
    <col min="5890" max="5890" width="10.42578125" customWidth="1"/>
    <col min="5891" max="5891" width="14.5703125" customWidth="1"/>
    <col min="5892" max="5892" width="14.42578125" customWidth="1"/>
    <col min="5893" max="5893" width="9.7109375" bestFit="1" customWidth="1"/>
    <col min="5895" max="5895" width="10.7109375" customWidth="1"/>
    <col min="6138" max="6138" width="3.7109375" customWidth="1"/>
    <col min="6139" max="6140" width="14.7109375" customWidth="1"/>
    <col min="6141" max="6141" width="21.140625" customWidth="1"/>
    <col min="6142" max="6144" width="12.7109375" customWidth="1"/>
    <col min="6145" max="6145" width="9" customWidth="1"/>
    <col min="6146" max="6146" width="10.42578125" customWidth="1"/>
    <col min="6147" max="6147" width="14.5703125" customWidth="1"/>
    <col min="6148" max="6148" width="14.42578125" customWidth="1"/>
    <col min="6149" max="6149" width="9.7109375" bestFit="1" customWidth="1"/>
    <col min="6151" max="6151" width="10.7109375" customWidth="1"/>
    <col min="6394" max="6394" width="3.7109375" customWidth="1"/>
    <col min="6395" max="6396" width="14.7109375" customWidth="1"/>
    <col min="6397" max="6397" width="21.140625" customWidth="1"/>
    <col min="6398" max="6400" width="12.7109375" customWidth="1"/>
    <col min="6401" max="6401" width="9" customWidth="1"/>
    <col min="6402" max="6402" width="10.42578125" customWidth="1"/>
    <col min="6403" max="6403" width="14.5703125" customWidth="1"/>
    <col min="6404" max="6404" width="14.42578125" customWidth="1"/>
    <col min="6405" max="6405" width="9.7109375" bestFit="1" customWidth="1"/>
    <col min="6407" max="6407" width="10.7109375" customWidth="1"/>
    <col min="6650" max="6650" width="3.7109375" customWidth="1"/>
    <col min="6651" max="6652" width="14.7109375" customWidth="1"/>
    <col min="6653" max="6653" width="21.140625" customWidth="1"/>
    <col min="6654" max="6656" width="12.7109375" customWidth="1"/>
    <col min="6657" max="6657" width="9" customWidth="1"/>
    <col min="6658" max="6658" width="10.42578125" customWidth="1"/>
    <col min="6659" max="6659" width="14.5703125" customWidth="1"/>
    <col min="6660" max="6660" width="14.42578125" customWidth="1"/>
    <col min="6661" max="6661" width="9.7109375" bestFit="1" customWidth="1"/>
    <col min="6663" max="6663" width="10.7109375" customWidth="1"/>
    <col min="6906" max="6906" width="3.7109375" customWidth="1"/>
    <col min="6907" max="6908" width="14.7109375" customWidth="1"/>
    <col min="6909" max="6909" width="21.140625" customWidth="1"/>
    <col min="6910" max="6912" width="12.7109375" customWidth="1"/>
    <col min="6913" max="6913" width="9" customWidth="1"/>
    <col min="6914" max="6914" width="10.42578125" customWidth="1"/>
    <col min="6915" max="6915" width="14.5703125" customWidth="1"/>
    <col min="6916" max="6916" width="14.42578125" customWidth="1"/>
    <col min="6917" max="6917" width="9.7109375" bestFit="1" customWidth="1"/>
    <col min="6919" max="6919" width="10.7109375" customWidth="1"/>
    <col min="7162" max="7162" width="3.7109375" customWidth="1"/>
    <col min="7163" max="7164" width="14.7109375" customWidth="1"/>
    <col min="7165" max="7165" width="21.140625" customWidth="1"/>
    <col min="7166" max="7168" width="12.7109375" customWidth="1"/>
    <col min="7169" max="7169" width="9" customWidth="1"/>
    <col min="7170" max="7170" width="10.42578125" customWidth="1"/>
    <col min="7171" max="7171" width="14.5703125" customWidth="1"/>
    <col min="7172" max="7172" width="14.42578125" customWidth="1"/>
    <col min="7173" max="7173" width="9.7109375" bestFit="1" customWidth="1"/>
    <col min="7175" max="7175" width="10.7109375" customWidth="1"/>
    <col min="7418" max="7418" width="3.7109375" customWidth="1"/>
    <col min="7419" max="7420" width="14.7109375" customWidth="1"/>
    <col min="7421" max="7421" width="21.140625" customWidth="1"/>
    <col min="7422" max="7424" width="12.7109375" customWidth="1"/>
    <col min="7425" max="7425" width="9" customWidth="1"/>
    <col min="7426" max="7426" width="10.42578125" customWidth="1"/>
    <col min="7427" max="7427" width="14.5703125" customWidth="1"/>
    <col min="7428" max="7428" width="14.42578125" customWidth="1"/>
    <col min="7429" max="7429" width="9.7109375" bestFit="1" customWidth="1"/>
    <col min="7431" max="7431" width="10.7109375" customWidth="1"/>
    <col min="7674" max="7674" width="3.7109375" customWidth="1"/>
    <col min="7675" max="7676" width="14.7109375" customWidth="1"/>
    <col min="7677" max="7677" width="21.140625" customWidth="1"/>
    <col min="7678" max="7680" width="12.7109375" customWidth="1"/>
    <col min="7681" max="7681" width="9" customWidth="1"/>
    <col min="7682" max="7682" width="10.42578125" customWidth="1"/>
    <col min="7683" max="7683" width="14.5703125" customWidth="1"/>
    <col min="7684" max="7684" width="14.42578125" customWidth="1"/>
    <col min="7685" max="7685" width="9.7109375" bestFit="1" customWidth="1"/>
    <col min="7687" max="7687" width="10.7109375" customWidth="1"/>
    <col min="7930" max="7930" width="3.7109375" customWidth="1"/>
    <col min="7931" max="7932" width="14.7109375" customWidth="1"/>
    <col min="7933" max="7933" width="21.140625" customWidth="1"/>
    <col min="7934" max="7936" width="12.7109375" customWidth="1"/>
    <col min="7937" max="7937" width="9" customWidth="1"/>
    <col min="7938" max="7938" width="10.42578125" customWidth="1"/>
    <col min="7939" max="7939" width="14.5703125" customWidth="1"/>
    <col min="7940" max="7940" width="14.42578125" customWidth="1"/>
    <col min="7941" max="7941" width="9.7109375" bestFit="1" customWidth="1"/>
    <col min="7943" max="7943" width="10.7109375" customWidth="1"/>
    <col min="8186" max="8186" width="3.7109375" customWidth="1"/>
    <col min="8187" max="8188" width="14.7109375" customWidth="1"/>
    <col min="8189" max="8189" width="21.140625" customWidth="1"/>
    <col min="8190" max="8192" width="12.7109375" customWidth="1"/>
    <col min="8193" max="8193" width="9" customWidth="1"/>
    <col min="8194" max="8194" width="10.42578125" customWidth="1"/>
    <col min="8195" max="8195" width="14.5703125" customWidth="1"/>
    <col min="8196" max="8196" width="14.42578125" customWidth="1"/>
    <col min="8197" max="8197" width="9.7109375" bestFit="1" customWidth="1"/>
    <col min="8199" max="8199" width="10.7109375" customWidth="1"/>
    <col min="8442" max="8442" width="3.7109375" customWidth="1"/>
    <col min="8443" max="8444" width="14.7109375" customWidth="1"/>
    <col min="8445" max="8445" width="21.140625" customWidth="1"/>
    <col min="8446" max="8448" width="12.7109375" customWidth="1"/>
    <col min="8449" max="8449" width="9" customWidth="1"/>
    <col min="8450" max="8450" width="10.42578125" customWidth="1"/>
    <col min="8451" max="8451" width="14.5703125" customWidth="1"/>
    <col min="8452" max="8452" width="14.42578125" customWidth="1"/>
    <col min="8453" max="8453" width="9.7109375" bestFit="1" customWidth="1"/>
    <col min="8455" max="8455" width="10.7109375" customWidth="1"/>
    <col min="8698" max="8698" width="3.7109375" customWidth="1"/>
    <col min="8699" max="8700" width="14.7109375" customWidth="1"/>
    <col min="8701" max="8701" width="21.140625" customWidth="1"/>
    <col min="8702" max="8704" width="12.7109375" customWidth="1"/>
    <col min="8705" max="8705" width="9" customWidth="1"/>
    <col min="8706" max="8706" width="10.42578125" customWidth="1"/>
    <col min="8707" max="8707" width="14.5703125" customWidth="1"/>
    <col min="8708" max="8708" width="14.42578125" customWidth="1"/>
    <col min="8709" max="8709" width="9.7109375" bestFit="1" customWidth="1"/>
    <col min="8711" max="8711" width="10.7109375" customWidth="1"/>
    <col min="8954" max="8954" width="3.7109375" customWidth="1"/>
    <col min="8955" max="8956" width="14.7109375" customWidth="1"/>
    <col min="8957" max="8957" width="21.140625" customWidth="1"/>
    <col min="8958" max="8960" width="12.7109375" customWidth="1"/>
    <col min="8961" max="8961" width="9" customWidth="1"/>
    <col min="8962" max="8962" width="10.42578125" customWidth="1"/>
    <col min="8963" max="8963" width="14.5703125" customWidth="1"/>
    <col min="8964" max="8964" width="14.42578125" customWidth="1"/>
    <col min="8965" max="8965" width="9.7109375" bestFit="1" customWidth="1"/>
    <col min="8967" max="8967" width="10.7109375" customWidth="1"/>
    <col min="9210" max="9210" width="3.7109375" customWidth="1"/>
    <col min="9211" max="9212" width="14.7109375" customWidth="1"/>
    <col min="9213" max="9213" width="21.140625" customWidth="1"/>
    <col min="9214" max="9216" width="12.7109375" customWidth="1"/>
    <col min="9217" max="9217" width="9" customWidth="1"/>
    <col min="9218" max="9218" width="10.42578125" customWidth="1"/>
    <col min="9219" max="9219" width="14.5703125" customWidth="1"/>
    <col min="9220" max="9220" width="14.42578125" customWidth="1"/>
    <col min="9221" max="9221" width="9.7109375" bestFit="1" customWidth="1"/>
    <col min="9223" max="9223" width="10.7109375" customWidth="1"/>
    <col min="9466" max="9466" width="3.7109375" customWidth="1"/>
    <col min="9467" max="9468" width="14.7109375" customWidth="1"/>
    <col min="9469" max="9469" width="21.140625" customWidth="1"/>
    <col min="9470" max="9472" width="12.7109375" customWidth="1"/>
    <col min="9473" max="9473" width="9" customWidth="1"/>
    <col min="9474" max="9474" width="10.42578125" customWidth="1"/>
    <col min="9475" max="9475" width="14.5703125" customWidth="1"/>
    <col min="9476" max="9476" width="14.42578125" customWidth="1"/>
    <col min="9477" max="9477" width="9.7109375" bestFit="1" customWidth="1"/>
    <col min="9479" max="9479" width="10.7109375" customWidth="1"/>
    <col min="9722" max="9722" width="3.7109375" customWidth="1"/>
    <col min="9723" max="9724" width="14.7109375" customWidth="1"/>
    <col min="9725" max="9725" width="21.140625" customWidth="1"/>
    <col min="9726" max="9728" width="12.7109375" customWidth="1"/>
    <col min="9729" max="9729" width="9" customWidth="1"/>
    <col min="9730" max="9730" width="10.42578125" customWidth="1"/>
    <col min="9731" max="9731" width="14.5703125" customWidth="1"/>
    <col min="9732" max="9732" width="14.42578125" customWidth="1"/>
    <col min="9733" max="9733" width="9.7109375" bestFit="1" customWidth="1"/>
    <col min="9735" max="9735" width="10.7109375" customWidth="1"/>
    <col min="9978" max="9978" width="3.7109375" customWidth="1"/>
    <col min="9979" max="9980" width="14.7109375" customWidth="1"/>
    <col min="9981" max="9981" width="21.140625" customWidth="1"/>
    <col min="9982" max="9984" width="12.7109375" customWidth="1"/>
    <col min="9985" max="9985" width="9" customWidth="1"/>
    <col min="9986" max="9986" width="10.42578125" customWidth="1"/>
    <col min="9987" max="9987" width="14.5703125" customWidth="1"/>
    <col min="9988" max="9988" width="14.42578125" customWidth="1"/>
    <col min="9989" max="9989" width="9.7109375" bestFit="1" customWidth="1"/>
    <col min="9991" max="9991" width="10.7109375" customWidth="1"/>
    <col min="10234" max="10234" width="3.7109375" customWidth="1"/>
    <col min="10235" max="10236" width="14.7109375" customWidth="1"/>
    <col min="10237" max="10237" width="21.140625" customWidth="1"/>
    <col min="10238" max="10240" width="12.7109375" customWidth="1"/>
    <col min="10241" max="10241" width="9" customWidth="1"/>
    <col min="10242" max="10242" width="10.42578125" customWidth="1"/>
    <col min="10243" max="10243" width="14.5703125" customWidth="1"/>
    <col min="10244" max="10244" width="14.42578125" customWidth="1"/>
    <col min="10245" max="10245" width="9.7109375" bestFit="1" customWidth="1"/>
    <col min="10247" max="10247" width="10.7109375" customWidth="1"/>
    <col min="10490" max="10490" width="3.7109375" customWidth="1"/>
    <col min="10491" max="10492" width="14.7109375" customWidth="1"/>
    <col min="10493" max="10493" width="21.140625" customWidth="1"/>
    <col min="10494" max="10496" width="12.7109375" customWidth="1"/>
    <col min="10497" max="10497" width="9" customWidth="1"/>
    <col min="10498" max="10498" width="10.42578125" customWidth="1"/>
    <col min="10499" max="10499" width="14.5703125" customWidth="1"/>
    <col min="10500" max="10500" width="14.42578125" customWidth="1"/>
    <col min="10501" max="10501" width="9.7109375" bestFit="1" customWidth="1"/>
    <col min="10503" max="10503" width="10.7109375" customWidth="1"/>
    <col min="10746" max="10746" width="3.7109375" customWidth="1"/>
    <col min="10747" max="10748" width="14.7109375" customWidth="1"/>
    <col min="10749" max="10749" width="21.140625" customWidth="1"/>
    <col min="10750" max="10752" width="12.7109375" customWidth="1"/>
    <col min="10753" max="10753" width="9" customWidth="1"/>
    <col min="10754" max="10754" width="10.42578125" customWidth="1"/>
    <col min="10755" max="10755" width="14.5703125" customWidth="1"/>
    <col min="10756" max="10756" width="14.42578125" customWidth="1"/>
    <col min="10757" max="10757" width="9.7109375" bestFit="1" customWidth="1"/>
    <col min="10759" max="10759" width="10.7109375" customWidth="1"/>
    <col min="11002" max="11002" width="3.7109375" customWidth="1"/>
    <col min="11003" max="11004" width="14.7109375" customWidth="1"/>
    <col min="11005" max="11005" width="21.140625" customWidth="1"/>
    <col min="11006" max="11008" width="12.7109375" customWidth="1"/>
    <col min="11009" max="11009" width="9" customWidth="1"/>
    <col min="11010" max="11010" width="10.42578125" customWidth="1"/>
    <col min="11011" max="11011" width="14.5703125" customWidth="1"/>
    <col min="11012" max="11012" width="14.42578125" customWidth="1"/>
    <col min="11013" max="11013" width="9.7109375" bestFit="1" customWidth="1"/>
    <col min="11015" max="11015" width="10.7109375" customWidth="1"/>
    <col min="11258" max="11258" width="3.7109375" customWidth="1"/>
    <col min="11259" max="11260" width="14.7109375" customWidth="1"/>
    <col min="11261" max="11261" width="21.140625" customWidth="1"/>
    <col min="11262" max="11264" width="12.7109375" customWidth="1"/>
    <col min="11265" max="11265" width="9" customWidth="1"/>
    <col min="11266" max="11266" width="10.42578125" customWidth="1"/>
    <col min="11267" max="11267" width="14.5703125" customWidth="1"/>
    <col min="11268" max="11268" width="14.42578125" customWidth="1"/>
    <col min="11269" max="11269" width="9.7109375" bestFit="1" customWidth="1"/>
    <col min="11271" max="11271" width="10.7109375" customWidth="1"/>
    <col min="11514" max="11514" width="3.7109375" customWidth="1"/>
    <col min="11515" max="11516" width="14.7109375" customWidth="1"/>
    <col min="11517" max="11517" width="21.140625" customWidth="1"/>
    <col min="11518" max="11520" width="12.7109375" customWidth="1"/>
    <col min="11521" max="11521" width="9" customWidth="1"/>
    <col min="11522" max="11522" width="10.42578125" customWidth="1"/>
    <col min="11523" max="11523" width="14.5703125" customWidth="1"/>
    <col min="11524" max="11524" width="14.42578125" customWidth="1"/>
    <col min="11525" max="11525" width="9.7109375" bestFit="1" customWidth="1"/>
    <col min="11527" max="11527" width="10.7109375" customWidth="1"/>
    <col min="11770" max="11770" width="3.7109375" customWidth="1"/>
    <col min="11771" max="11772" width="14.7109375" customWidth="1"/>
    <col min="11773" max="11773" width="21.140625" customWidth="1"/>
    <col min="11774" max="11776" width="12.7109375" customWidth="1"/>
    <col min="11777" max="11777" width="9" customWidth="1"/>
    <col min="11778" max="11778" width="10.42578125" customWidth="1"/>
    <col min="11779" max="11779" width="14.5703125" customWidth="1"/>
    <col min="11780" max="11780" width="14.42578125" customWidth="1"/>
    <col min="11781" max="11781" width="9.7109375" bestFit="1" customWidth="1"/>
    <col min="11783" max="11783" width="10.7109375" customWidth="1"/>
    <col min="12026" max="12026" width="3.7109375" customWidth="1"/>
    <col min="12027" max="12028" width="14.7109375" customWidth="1"/>
    <col min="12029" max="12029" width="21.140625" customWidth="1"/>
    <col min="12030" max="12032" width="12.7109375" customWidth="1"/>
    <col min="12033" max="12033" width="9" customWidth="1"/>
    <col min="12034" max="12034" width="10.42578125" customWidth="1"/>
    <col min="12035" max="12035" width="14.5703125" customWidth="1"/>
    <col min="12036" max="12036" width="14.42578125" customWidth="1"/>
    <col min="12037" max="12037" width="9.7109375" bestFit="1" customWidth="1"/>
    <col min="12039" max="12039" width="10.7109375" customWidth="1"/>
    <col min="12282" max="12282" width="3.7109375" customWidth="1"/>
    <col min="12283" max="12284" width="14.7109375" customWidth="1"/>
    <col min="12285" max="12285" width="21.140625" customWidth="1"/>
    <col min="12286" max="12288" width="12.7109375" customWidth="1"/>
    <col min="12289" max="12289" width="9" customWidth="1"/>
    <col min="12290" max="12290" width="10.42578125" customWidth="1"/>
    <col min="12291" max="12291" width="14.5703125" customWidth="1"/>
    <col min="12292" max="12292" width="14.42578125" customWidth="1"/>
    <col min="12293" max="12293" width="9.7109375" bestFit="1" customWidth="1"/>
    <col min="12295" max="12295" width="10.7109375" customWidth="1"/>
    <col min="12538" max="12538" width="3.7109375" customWidth="1"/>
    <col min="12539" max="12540" width="14.7109375" customWidth="1"/>
    <col min="12541" max="12541" width="21.140625" customWidth="1"/>
    <col min="12542" max="12544" width="12.7109375" customWidth="1"/>
    <col min="12545" max="12545" width="9" customWidth="1"/>
    <col min="12546" max="12546" width="10.42578125" customWidth="1"/>
    <col min="12547" max="12547" width="14.5703125" customWidth="1"/>
    <col min="12548" max="12548" width="14.42578125" customWidth="1"/>
    <col min="12549" max="12549" width="9.7109375" bestFit="1" customWidth="1"/>
    <col min="12551" max="12551" width="10.7109375" customWidth="1"/>
    <col min="12794" max="12794" width="3.7109375" customWidth="1"/>
    <col min="12795" max="12796" width="14.7109375" customWidth="1"/>
    <col min="12797" max="12797" width="21.140625" customWidth="1"/>
    <col min="12798" max="12800" width="12.7109375" customWidth="1"/>
    <col min="12801" max="12801" width="9" customWidth="1"/>
    <col min="12802" max="12802" width="10.42578125" customWidth="1"/>
    <col min="12803" max="12803" width="14.5703125" customWidth="1"/>
    <col min="12804" max="12804" width="14.42578125" customWidth="1"/>
    <col min="12805" max="12805" width="9.7109375" bestFit="1" customWidth="1"/>
    <col min="12807" max="12807" width="10.7109375" customWidth="1"/>
    <col min="13050" max="13050" width="3.7109375" customWidth="1"/>
    <col min="13051" max="13052" width="14.7109375" customWidth="1"/>
    <col min="13053" max="13053" width="21.140625" customWidth="1"/>
    <col min="13054" max="13056" width="12.7109375" customWidth="1"/>
    <col min="13057" max="13057" width="9" customWidth="1"/>
    <col min="13058" max="13058" width="10.42578125" customWidth="1"/>
    <col min="13059" max="13059" width="14.5703125" customWidth="1"/>
    <col min="13060" max="13060" width="14.42578125" customWidth="1"/>
    <col min="13061" max="13061" width="9.7109375" bestFit="1" customWidth="1"/>
    <col min="13063" max="13063" width="10.7109375" customWidth="1"/>
    <col min="13306" max="13306" width="3.7109375" customWidth="1"/>
    <col min="13307" max="13308" width="14.7109375" customWidth="1"/>
    <col min="13309" max="13309" width="21.140625" customWidth="1"/>
    <col min="13310" max="13312" width="12.7109375" customWidth="1"/>
    <col min="13313" max="13313" width="9" customWidth="1"/>
    <col min="13314" max="13314" width="10.42578125" customWidth="1"/>
    <col min="13315" max="13315" width="14.5703125" customWidth="1"/>
    <col min="13316" max="13316" width="14.42578125" customWidth="1"/>
    <col min="13317" max="13317" width="9.7109375" bestFit="1" customWidth="1"/>
    <col min="13319" max="13319" width="10.7109375" customWidth="1"/>
    <col min="13562" max="13562" width="3.7109375" customWidth="1"/>
    <col min="13563" max="13564" width="14.7109375" customWidth="1"/>
    <col min="13565" max="13565" width="21.140625" customWidth="1"/>
    <col min="13566" max="13568" width="12.7109375" customWidth="1"/>
    <col min="13569" max="13569" width="9" customWidth="1"/>
    <col min="13570" max="13570" width="10.42578125" customWidth="1"/>
    <col min="13571" max="13571" width="14.5703125" customWidth="1"/>
    <col min="13572" max="13572" width="14.42578125" customWidth="1"/>
    <col min="13573" max="13573" width="9.7109375" bestFit="1" customWidth="1"/>
    <col min="13575" max="13575" width="10.7109375" customWidth="1"/>
    <col min="13818" max="13818" width="3.7109375" customWidth="1"/>
    <col min="13819" max="13820" width="14.7109375" customWidth="1"/>
    <col min="13821" max="13821" width="21.140625" customWidth="1"/>
    <col min="13822" max="13824" width="12.7109375" customWidth="1"/>
    <col min="13825" max="13825" width="9" customWidth="1"/>
    <col min="13826" max="13826" width="10.42578125" customWidth="1"/>
    <col min="13827" max="13827" width="14.5703125" customWidth="1"/>
    <col min="13828" max="13828" width="14.42578125" customWidth="1"/>
    <col min="13829" max="13829" width="9.7109375" bestFit="1" customWidth="1"/>
    <col min="13831" max="13831" width="10.7109375" customWidth="1"/>
    <col min="14074" max="14074" width="3.7109375" customWidth="1"/>
    <col min="14075" max="14076" width="14.7109375" customWidth="1"/>
    <col min="14077" max="14077" width="21.140625" customWidth="1"/>
    <col min="14078" max="14080" width="12.7109375" customWidth="1"/>
    <col min="14081" max="14081" width="9" customWidth="1"/>
    <col min="14082" max="14082" width="10.42578125" customWidth="1"/>
    <col min="14083" max="14083" width="14.5703125" customWidth="1"/>
    <col min="14084" max="14084" width="14.42578125" customWidth="1"/>
    <col min="14085" max="14085" width="9.7109375" bestFit="1" customWidth="1"/>
    <col min="14087" max="14087" width="10.7109375" customWidth="1"/>
    <col min="14330" max="14330" width="3.7109375" customWidth="1"/>
    <col min="14331" max="14332" width="14.7109375" customWidth="1"/>
    <col min="14333" max="14333" width="21.140625" customWidth="1"/>
    <col min="14334" max="14336" width="12.7109375" customWidth="1"/>
    <col min="14337" max="14337" width="9" customWidth="1"/>
    <col min="14338" max="14338" width="10.42578125" customWidth="1"/>
    <col min="14339" max="14339" width="14.5703125" customWidth="1"/>
    <col min="14340" max="14340" width="14.42578125" customWidth="1"/>
    <col min="14341" max="14341" width="9.7109375" bestFit="1" customWidth="1"/>
    <col min="14343" max="14343" width="10.7109375" customWidth="1"/>
    <col min="14586" max="14586" width="3.7109375" customWidth="1"/>
    <col min="14587" max="14588" width="14.7109375" customWidth="1"/>
    <col min="14589" max="14589" width="21.140625" customWidth="1"/>
    <col min="14590" max="14592" width="12.7109375" customWidth="1"/>
    <col min="14593" max="14593" width="9" customWidth="1"/>
    <col min="14594" max="14594" width="10.42578125" customWidth="1"/>
    <col min="14595" max="14595" width="14.5703125" customWidth="1"/>
    <col min="14596" max="14596" width="14.42578125" customWidth="1"/>
    <col min="14597" max="14597" width="9.7109375" bestFit="1" customWidth="1"/>
    <col min="14599" max="14599" width="10.7109375" customWidth="1"/>
    <col min="14842" max="14842" width="3.7109375" customWidth="1"/>
    <col min="14843" max="14844" width="14.7109375" customWidth="1"/>
    <col min="14845" max="14845" width="21.140625" customWidth="1"/>
    <col min="14846" max="14848" width="12.7109375" customWidth="1"/>
    <col min="14849" max="14849" width="9" customWidth="1"/>
    <col min="14850" max="14850" width="10.42578125" customWidth="1"/>
    <col min="14851" max="14851" width="14.5703125" customWidth="1"/>
    <col min="14852" max="14852" width="14.42578125" customWidth="1"/>
    <col min="14853" max="14853" width="9.7109375" bestFit="1" customWidth="1"/>
    <col min="14855" max="14855" width="10.7109375" customWidth="1"/>
    <col min="15098" max="15098" width="3.7109375" customWidth="1"/>
    <col min="15099" max="15100" width="14.7109375" customWidth="1"/>
    <col min="15101" max="15101" width="21.140625" customWidth="1"/>
    <col min="15102" max="15104" width="12.7109375" customWidth="1"/>
    <col min="15105" max="15105" width="9" customWidth="1"/>
    <col min="15106" max="15106" width="10.42578125" customWidth="1"/>
    <col min="15107" max="15107" width="14.5703125" customWidth="1"/>
    <col min="15108" max="15108" width="14.42578125" customWidth="1"/>
    <col min="15109" max="15109" width="9.7109375" bestFit="1" customWidth="1"/>
    <col min="15111" max="15111" width="10.7109375" customWidth="1"/>
    <col min="15354" max="15354" width="3.7109375" customWidth="1"/>
    <col min="15355" max="15356" width="14.7109375" customWidth="1"/>
    <col min="15357" max="15357" width="21.140625" customWidth="1"/>
    <col min="15358" max="15360" width="12.7109375" customWidth="1"/>
    <col min="15361" max="15361" width="9" customWidth="1"/>
    <col min="15362" max="15362" width="10.42578125" customWidth="1"/>
    <col min="15363" max="15363" width="14.5703125" customWidth="1"/>
    <col min="15364" max="15364" width="14.42578125" customWidth="1"/>
    <col min="15365" max="15365" width="9.7109375" bestFit="1" customWidth="1"/>
    <col min="15367" max="15367" width="10.7109375" customWidth="1"/>
    <col min="15610" max="15610" width="3.7109375" customWidth="1"/>
    <col min="15611" max="15612" width="14.7109375" customWidth="1"/>
    <col min="15613" max="15613" width="21.140625" customWidth="1"/>
    <col min="15614" max="15616" width="12.7109375" customWidth="1"/>
    <col min="15617" max="15617" width="9" customWidth="1"/>
    <col min="15618" max="15618" width="10.42578125" customWidth="1"/>
    <col min="15619" max="15619" width="14.5703125" customWidth="1"/>
    <col min="15620" max="15620" width="14.42578125" customWidth="1"/>
    <col min="15621" max="15621" width="9.7109375" bestFit="1" customWidth="1"/>
    <col min="15623" max="15623" width="10.7109375" customWidth="1"/>
    <col min="15866" max="15866" width="3.7109375" customWidth="1"/>
    <col min="15867" max="15868" width="14.7109375" customWidth="1"/>
    <col min="15869" max="15869" width="21.140625" customWidth="1"/>
    <col min="15870" max="15872" width="12.7109375" customWidth="1"/>
    <col min="15873" max="15873" width="9" customWidth="1"/>
    <col min="15874" max="15874" width="10.42578125" customWidth="1"/>
    <col min="15875" max="15875" width="14.5703125" customWidth="1"/>
    <col min="15876" max="15876" width="14.42578125" customWidth="1"/>
    <col min="15877" max="15877" width="9.7109375" bestFit="1" customWidth="1"/>
    <col min="15879" max="15879" width="10.7109375" customWidth="1"/>
    <col min="16122" max="16122" width="3.7109375" customWidth="1"/>
    <col min="16123" max="16124" width="14.7109375" customWidth="1"/>
    <col min="16125" max="16125" width="21.140625" customWidth="1"/>
    <col min="16126" max="16128" width="12.7109375" customWidth="1"/>
    <col min="16129" max="16129" width="9" customWidth="1"/>
    <col min="16130" max="16130" width="10.42578125" customWidth="1"/>
    <col min="16131" max="16131" width="14.5703125" customWidth="1"/>
    <col min="16132" max="16132" width="14.42578125" customWidth="1"/>
    <col min="16133" max="16133" width="9.7109375" bestFit="1" customWidth="1"/>
    <col min="16135" max="16135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232</v>
      </c>
      <c r="B20" s="583"/>
      <c r="C20" s="583"/>
      <c r="D20" s="584" t="s">
        <v>23</v>
      </c>
      <c r="E20" s="584"/>
      <c r="F20" s="560">
        <f>Salário!D13</f>
        <v>1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335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Salário!C13</f>
        <v>9511-05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232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Salário!E13</f>
        <v>2539.63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2539.63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0.3</v>
      </c>
      <c r="G37" s="57">
        <f>$G$36*F37</f>
        <v>761.88900000000001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3301.5190000000002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66" t="s">
        <v>9</v>
      </c>
      <c r="B44" s="85" t="s">
        <v>48</v>
      </c>
      <c r="C44" s="85"/>
      <c r="D44" s="67"/>
      <c r="E44" s="86"/>
      <c r="F44" s="87">
        <v>0</v>
      </c>
      <c r="G44" s="71">
        <f>$G$41*F44</f>
        <v>0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0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94">
        <f>G41+G45</f>
        <v>3301.5190000000002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9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9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9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9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  <c r="I52" s="99"/>
    </row>
    <row r="53" spans="1:9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275.02</v>
      </c>
      <c r="H53" s="58"/>
    </row>
    <row r="54" spans="1:9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275.02</v>
      </c>
      <c r="H54" s="58"/>
      <c r="I54" s="60"/>
    </row>
    <row r="55" spans="1:9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91.78</v>
      </c>
      <c r="H55" s="58"/>
      <c r="I55" s="60"/>
    </row>
    <row r="56" spans="1:9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641.81999999999994</v>
      </c>
      <c r="H56" s="79"/>
    </row>
    <row r="57" spans="1:9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9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9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9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9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264.12</v>
      </c>
      <c r="H61" s="58"/>
    </row>
    <row r="62" spans="1:9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660.3</v>
      </c>
      <c r="H62" s="58"/>
    </row>
    <row r="63" spans="1:9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99.05</v>
      </c>
      <c r="H63" s="58"/>
    </row>
    <row r="64" spans="1:9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49.52</v>
      </c>
      <c r="H64" s="58"/>
    </row>
    <row r="65" spans="1:10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33.020000000000003</v>
      </c>
      <c r="H65" s="58"/>
    </row>
    <row r="66" spans="1:10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19.809999999999999</v>
      </c>
      <c r="H66" s="58"/>
    </row>
    <row r="67" spans="1:10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6.6</v>
      </c>
      <c r="H67" s="58"/>
    </row>
    <row r="68" spans="1:10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82.54</v>
      </c>
      <c r="H68" s="58"/>
    </row>
    <row r="69" spans="1:10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1214.9599999999998</v>
      </c>
      <c r="H69" s="79"/>
    </row>
    <row r="70" spans="1:10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10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10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  <c r="J72" s="471"/>
    </row>
    <row r="73" spans="1:10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  <c r="J73" s="472"/>
    </row>
    <row r="74" spans="1:10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</row>
    <row r="75" spans="1:10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10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10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10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10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10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2255.42</v>
      </c>
      <c r="H80" s="79"/>
    </row>
    <row r="81" spans="1:8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8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8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8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8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164.44</v>
      </c>
      <c r="H85" s="58"/>
    </row>
    <row r="86" spans="1:8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13.01</v>
      </c>
      <c r="H86" s="58"/>
    </row>
    <row r="87" spans="1:8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150.63999999999999</v>
      </c>
      <c r="H87" s="58"/>
    </row>
    <row r="88" spans="1:8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38.25</v>
      </c>
      <c r="H88" s="58"/>
    </row>
    <row r="89" spans="1:8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14.2</v>
      </c>
      <c r="H89" s="58"/>
    </row>
    <row r="90" spans="1:8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1.18</v>
      </c>
      <c r="H90" s="58"/>
    </row>
    <row r="91" spans="1:8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8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381.71999999999997</v>
      </c>
      <c r="H92" s="79"/>
    </row>
    <row r="93" spans="1:8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8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8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8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8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8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8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8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8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8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8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8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179">
        <v>181.51</v>
      </c>
      <c r="H120" s="58"/>
    </row>
    <row r="121" spans="1:8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214.4</v>
      </c>
      <c r="H121" s="58"/>
    </row>
    <row r="122" spans="1:8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113.12</v>
      </c>
      <c r="H122" s="58"/>
    </row>
    <row r="123" spans="1:8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8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8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8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737.48</v>
      </c>
      <c r="H126" s="192"/>
    </row>
    <row r="127" spans="1:8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8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294">
        <f>G126+G114+G92+G80+G47</f>
        <v>6676.1390000000001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400.57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480.51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715.37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301.99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413.38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1596.45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3301.5190000000002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2255.42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381.71999999999997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737.48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6676.139000000001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1596.45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8272.5890000000018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204</v>
      </c>
      <c r="C161" s="291">
        <f>G153</f>
        <v>8272.5890000000018</v>
      </c>
      <c r="D161" s="250">
        <v>1</v>
      </c>
      <c r="E161" s="249">
        <f>C161*D161</f>
        <v>8272.5890000000018</v>
      </c>
      <c r="F161" s="292">
        <f>F20</f>
        <v>1</v>
      </c>
      <c r="G161" s="293">
        <f>ROUND((E161*F161),2)</f>
        <v>8272.59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8272.59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8272.5890000000018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8272.59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99271.08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C495D-3941-45ED-BEEA-893015903B34}">
  <dimension ref="A1:L173"/>
  <sheetViews>
    <sheetView zoomScale="110" zoomScaleNormal="110" workbookViewId="0">
      <selection activeCell="P20" sqref="P20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9" max="9" width="10.7109375" customWidth="1"/>
    <col min="252" max="252" width="3.7109375" customWidth="1"/>
    <col min="253" max="254" width="14.7109375" customWidth="1"/>
    <col min="255" max="255" width="21.140625" customWidth="1"/>
    <col min="256" max="258" width="12.7109375" customWidth="1"/>
    <col min="259" max="259" width="9" customWidth="1"/>
    <col min="260" max="260" width="10.42578125" customWidth="1"/>
    <col min="261" max="261" width="14.5703125" customWidth="1"/>
    <col min="262" max="262" width="14.42578125" customWidth="1"/>
    <col min="263" max="263" width="9.7109375" bestFit="1" customWidth="1"/>
    <col min="265" max="265" width="10.7109375" customWidth="1"/>
    <col min="508" max="508" width="3.7109375" customWidth="1"/>
    <col min="509" max="510" width="14.7109375" customWidth="1"/>
    <col min="511" max="511" width="21.140625" customWidth="1"/>
    <col min="512" max="514" width="12.7109375" customWidth="1"/>
    <col min="515" max="515" width="9" customWidth="1"/>
    <col min="516" max="516" width="10.42578125" customWidth="1"/>
    <col min="517" max="517" width="14.5703125" customWidth="1"/>
    <col min="518" max="518" width="14.42578125" customWidth="1"/>
    <col min="519" max="519" width="9.7109375" bestFit="1" customWidth="1"/>
    <col min="521" max="521" width="10.7109375" customWidth="1"/>
    <col min="764" max="764" width="3.7109375" customWidth="1"/>
    <col min="765" max="766" width="14.7109375" customWidth="1"/>
    <col min="767" max="767" width="21.140625" customWidth="1"/>
    <col min="768" max="770" width="12.7109375" customWidth="1"/>
    <col min="771" max="771" width="9" customWidth="1"/>
    <col min="772" max="772" width="10.42578125" customWidth="1"/>
    <col min="773" max="773" width="14.5703125" customWidth="1"/>
    <col min="774" max="774" width="14.42578125" customWidth="1"/>
    <col min="775" max="775" width="9.7109375" bestFit="1" customWidth="1"/>
    <col min="777" max="777" width="10.7109375" customWidth="1"/>
    <col min="1020" max="1020" width="3.7109375" customWidth="1"/>
    <col min="1021" max="1022" width="14.7109375" customWidth="1"/>
    <col min="1023" max="1023" width="21.140625" customWidth="1"/>
    <col min="1024" max="1026" width="12.7109375" customWidth="1"/>
    <col min="1027" max="1027" width="9" customWidth="1"/>
    <col min="1028" max="1028" width="10.42578125" customWidth="1"/>
    <col min="1029" max="1029" width="14.5703125" customWidth="1"/>
    <col min="1030" max="1030" width="14.42578125" customWidth="1"/>
    <col min="1031" max="1031" width="9.7109375" bestFit="1" customWidth="1"/>
    <col min="1033" max="1033" width="10.7109375" customWidth="1"/>
    <col min="1276" max="1276" width="3.7109375" customWidth="1"/>
    <col min="1277" max="1278" width="14.7109375" customWidth="1"/>
    <col min="1279" max="1279" width="21.140625" customWidth="1"/>
    <col min="1280" max="1282" width="12.7109375" customWidth="1"/>
    <col min="1283" max="1283" width="9" customWidth="1"/>
    <col min="1284" max="1284" width="10.42578125" customWidth="1"/>
    <col min="1285" max="1285" width="14.5703125" customWidth="1"/>
    <col min="1286" max="1286" width="14.42578125" customWidth="1"/>
    <col min="1287" max="1287" width="9.7109375" bestFit="1" customWidth="1"/>
    <col min="1289" max="1289" width="10.7109375" customWidth="1"/>
    <col min="1532" max="1532" width="3.7109375" customWidth="1"/>
    <col min="1533" max="1534" width="14.7109375" customWidth="1"/>
    <col min="1535" max="1535" width="21.140625" customWidth="1"/>
    <col min="1536" max="1538" width="12.7109375" customWidth="1"/>
    <col min="1539" max="1539" width="9" customWidth="1"/>
    <col min="1540" max="1540" width="10.42578125" customWidth="1"/>
    <col min="1541" max="1541" width="14.5703125" customWidth="1"/>
    <col min="1542" max="1542" width="14.42578125" customWidth="1"/>
    <col min="1543" max="1543" width="9.7109375" bestFit="1" customWidth="1"/>
    <col min="1545" max="1545" width="10.7109375" customWidth="1"/>
    <col min="1788" max="1788" width="3.7109375" customWidth="1"/>
    <col min="1789" max="1790" width="14.7109375" customWidth="1"/>
    <col min="1791" max="1791" width="21.140625" customWidth="1"/>
    <col min="1792" max="1794" width="12.7109375" customWidth="1"/>
    <col min="1795" max="1795" width="9" customWidth="1"/>
    <col min="1796" max="1796" width="10.42578125" customWidth="1"/>
    <col min="1797" max="1797" width="14.5703125" customWidth="1"/>
    <col min="1798" max="1798" width="14.42578125" customWidth="1"/>
    <col min="1799" max="1799" width="9.7109375" bestFit="1" customWidth="1"/>
    <col min="1801" max="1801" width="10.7109375" customWidth="1"/>
    <col min="2044" max="2044" width="3.7109375" customWidth="1"/>
    <col min="2045" max="2046" width="14.7109375" customWidth="1"/>
    <col min="2047" max="2047" width="21.140625" customWidth="1"/>
    <col min="2048" max="2050" width="12.7109375" customWidth="1"/>
    <col min="2051" max="2051" width="9" customWidth="1"/>
    <col min="2052" max="2052" width="10.42578125" customWidth="1"/>
    <col min="2053" max="2053" width="14.5703125" customWidth="1"/>
    <col min="2054" max="2054" width="14.42578125" customWidth="1"/>
    <col min="2055" max="2055" width="9.7109375" bestFit="1" customWidth="1"/>
    <col min="2057" max="2057" width="10.7109375" customWidth="1"/>
    <col min="2300" max="2300" width="3.7109375" customWidth="1"/>
    <col min="2301" max="2302" width="14.7109375" customWidth="1"/>
    <col min="2303" max="2303" width="21.140625" customWidth="1"/>
    <col min="2304" max="2306" width="12.7109375" customWidth="1"/>
    <col min="2307" max="2307" width="9" customWidth="1"/>
    <col min="2308" max="2308" width="10.42578125" customWidth="1"/>
    <col min="2309" max="2309" width="14.5703125" customWidth="1"/>
    <col min="2310" max="2310" width="14.42578125" customWidth="1"/>
    <col min="2311" max="2311" width="9.7109375" bestFit="1" customWidth="1"/>
    <col min="2313" max="2313" width="10.7109375" customWidth="1"/>
    <col min="2556" max="2556" width="3.7109375" customWidth="1"/>
    <col min="2557" max="2558" width="14.7109375" customWidth="1"/>
    <col min="2559" max="2559" width="21.140625" customWidth="1"/>
    <col min="2560" max="2562" width="12.7109375" customWidth="1"/>
    <col min="2563" max="2563" width="9" customWidth="1"/>
    <col min="2564" max="2564" width="10.42578125" customWidth="1"/>
    <col min="2565" max="2565" width="14.5703125" customWidth="1"/>
    <col min="2566" max="2566" width="14.42578125" customWidth="1"/>
    <col min="2567" max="2567" width="9.7109375" bestFit="1" customWidth="1"/>
    <col min="2569" max="2569" width="10.7109375" customWidth="1"/>
    <col min="2812" max="2812" width="3.7109375" customWidth="1"/>
    <col min="2813" max="2814" width="14.7109375" customWidth="1"/>
    <col min="2815" max="2815" width="21.140625" customWidth="1"/>
    <col min="2816" max="2818" width="12.7109375" customWidth="1"/>
    <col min="2819" max="2819" width="9" customWidth="1"/>
    <col min="2820" max="2820" width="10.42578125" customWidth="1"/>
    <col min="2821" max="2821" width="14.5703125" customWidth="1"/>
    <col min="2822" max="2822" width="14.42578125" customWidth="1"/>
    <col min="2823" max="2823" width="9.7109375" bestFit="1" customWidth="1"/>
    <col min="2825" max="2825" width="10.7109375" customWidth="1"/>
    <col min="3068" max="3068" width="3.7109375" customWidth="1"/>
    <col min="3069" max="3070" width="14.7109375" customWidth="1"/>
    <col min="3071" max="3071" width="21.140625" customWidth="1"/>
    <col min="3072" max="3074" width="12.7109375" customWidth="1"/>
    <col min="3075" max="3075" width="9" customWidth="1"/>
    <col min="3076" max="3076" width="10.42578125" customWidth="1"/>
    <col min="3077" max="3077" width="14.5703125" customWidth="1"/>
    <col min="3078" max="3078" width="14.42578125" customWidth="1"/>
    <col min="3079" max="3079" width="9.7109375" bestFit="1" customWidth="1"/>
    <col min="3081" max="3081" width="10.7109375" customWidth="1"/>
    <col min="3324" max="3324" width="3.7109375" customWidth="1"/>
    <col min="3325" max="3326" width="14.7109375" customWidth="1"/>
    <col min="3327" max="3327" width="21.140625" customWidth="1"/>
    <col min="3328" max="3330" width="12.7109375" customWidth="1"/>
    <col min="3331" max="3331" width="9" customWidth="1"/>
    <col min="3332" max="3332" width="10.42578125" customWidth="1"/>
    <col min="3333" max="3333" width="14.5703125" customWidth="1"/>
    <col min="3334" max="3334" width="14.42578125" customWidth="1"/>
    <col min="3335" max="3335" width="9.7109375" bestFit="1" customWidth="1"/>
    <col min="3337" max="3337" width="10.7109375" customWidth="1"/>
    <col min="3580" max="3580" width="3.7109375" customWidth="1"/>
    <col min="3581" max="3582" width="14.7109375" customWidth="1"/>
    <col min="3583" max="3583" width="21.140625" customWidth="1"/>
    <col min="3584" max="3586" width="12.7109375" customWidth="1"/>
    <col min="3587" max="3587" width="9" customWidth="1"/>
    <col min="3588" max="3588" width="10.42578125" customWidth="1"/>
    <col min="3589" max="3589" width="14.5703125" customWidth="1"/>
    <col min="3590" max="3590" width="14.42578125" customWidth="1"/>
    <col min="3591" max="3591" width="9.7109375" bestFit="1" customWidth="1"/>
    <col min="3593" max="3593" width="10.7109375" customWidth="1"/>
    <col min="3836" max="3836" width="3.7109375" customWidth="1"/>
    <col min="3837" max="3838" width="14.7109375" customWidth="1"/>
    <col min="3839" max="3839" width="21.140625" customWidth="1"/>
    <col min="3840" max="3842" width="12.7109375" customWidth="1"/>
    <col min="3843" max="3843" width="9" customWidth="1"/>
    <col min="3844" max="3844" width="10.42578125" customWidth="1"/>
    <col min="3845" max="3845" width="14.5703125" customWidth="1"/>
    <col min="3846" max="3846" width="14.42578125" customWidth="1"/>
    <col min="3847" max="3847" width="9.7109375" bestFit="1" customWidth="1"/>
    <col min="3849" max="3849" width="10.7109375" customWidth="1"/>
    <col min="4092" max="4092" width="3.7109375" customWidth="1"/>
    <col min="4093" max="4094" width="14.7109375" customWidth="1"/>
    <col min="4095" max="4095" width="21.140625" customWidth="1"/>
    <col min="4096" max="4098" width="12.7109375" customWidth="1"/>
    <col min="4099" max="4099" width="9" customWidth="1"/>
    <col min="4100" max="4100" width="10.42578125" customWidth="1"/>
    <col min="4101" max="4101" width="14.5703125" customWidth="1"/>
    <col min="4102" max="4102" width="14.42578125" customWidth="1"/>
    <col min="4103" max="4103" width="9.7109375" bestFit="1" customWidth="1"/>
    <col min="4105" max="4105" width="10.7109375" customWidth="1"/>
    <col min="4348" max="4348" width="3.7109375" customWidth="1"/>
    <col min="4349" max="4350" width="14.7109375" customWidth="1"/>
    <col min="4351" max="4351" width="21.140625" customWidth="1"/>
    <col min="4352" max="4354" width="12.7109375" customWidth="1"/>
    <col min="4355" max="4355" width="9" customWidth="1"/>
    <col min="4356" max="4356" width="10.42578125" customWidth="1"/>
    <col min="4357" max="4357" width="14.5703125" customWidth="1"/>
    <col min="4358" max="4358" width="14.42578125" customWidth="1"/>
    <col min="4359" max="4359" width="9.7109375" bestFit="1" customWidth="1"/>
    <col min="4361" max="4361" width="10.7109375" customWidth="1"/>
    <col min="4604" max="4604" width="3.7109375" customWidth="1"/>
    <col min="4605" max="4606" width="14.7109375" customWidth="1"/>
    <col min="4607" max="4607" width="21.140625" customWidth="1"/>
    <col min="4608" max="4610" width="12.7109375" customWidth="1"/>
    <col min="4611" max="4611" width="9" customWidth="1"/>
    <col min="4612" max="4612" width="10.42578125" customWidth="1"/>
    <col min="4613" max="4613" width="14.5703125" customWidth="1"/>
    <col min="4614" max="4614" width="14.42578125" customWidth="1"/>
    <col min="4615" max="4615" width="9.7109375" bestFit="1" customWidth="1"/>
    <col min="4617" max="4617" width="10.7109375" customWidth="1"/>
    <col min="4860" max="4860" width="3.7109375" customWidth="1"/>
    <col min="4861" max="4862" width="14.7109375" customWidth="1"/>
    <col min="4863" max="4863" width="21.140625" customWidth="1"/>
    <col min="4864" max="4866" width="12.7109375" customWidth="1"/>
    <col min="4867" max="4867" width="9" customWidth="1"/>
    <col min="4868" max="4868" width="10.42578125" customWidth="1"/>
    <col min="4869" max="4869" width="14.5703125" customWidth="1"/>
    <col min="4870" max="4870" width="14.42578125" customWidth="1"/>
    <col min="4871" max="4871" width="9.7109375" bestFit="1" customWidth="1"/>
    <col min="4873" max="4873" width="10.7109375" customWidth="1"/>
    <col min="5116" max="5116" width="3.7109375" customWidth="1"/>
    <col min="5117" max="5118" width="14.7109375" customWidth="1"/>
    <col min="5119" max="5119" width="21.140625" customWidth="1"/>
    <col min="5120" max="5122" width="12.7109375" customWidth="1"/>
    <col min="5123" max="5123" width="9" customWidth="1"/>
    <col min="5124" max="5124" width="10.42578125" customWidth="1"/>
    <col min="5125" max="5125" width="14.5703125" customWidth="1"/>
    <col min="5126" max="5126" width="14.42578125" customWidth="1"/>
    <col min="5127" max="5127" width="9.7109375" bestFit="1" customWidth="1"/>
    <col min="5129" max="5129" width="10.7109375" customWidth="1"/>
    <col min="5372" max="5372" width="3.7109375" customWidth="1"/>
    <col min="5373" max="5374" width="14.7109375" customWidth="1"/>
    <col min="5375" max="5375" width="21.140625" customWidth="1"/>
    <col min="5376" max="5378" width="12.7109375" customWidth="1"/>
    <col min="5379" max="5379" width="9" customWidth="1"/>
    <col min="5380" max="5380" width="10.42578125" customWidth="1"/>
    <col min="5381" max="5381" width="14.5703125" customWidth="1"/>
    <col min="5382" max="5382" width="14.42578125" customWidth="1"/>
    <col min="5383" max="5383" width="9.7109375" bestFit="1" customWidth="1"/>
    <col min="5385" max="5385" width="10.7109375" customWidth="1"/>
    <col min="5628" max="5628" width="3.7109375" customWidth="1"/>
    <col min="5629" max="5630" width="14.7109375" customWidth="1"/>
    <col min="5631" max="5631" width="21.140625" customWidth="1"/>
    <col min="5632" max="5634" width="12.7109375" customWidth="1"/>
    <col min="5635" max="5635" width="9" customWidth="1"/>
    <col min="5636" max="5636" width="10.42578125" customWidth="1"/>
    <col min="5637" max="5637" width="14.5703125" customWidth="1"/>
    <col min="5638" max="5638" width="14.42578125" customWidth="1"/>
    <col min="5639" max="5639" width="9.7109375" bestFit="1" customWidth="1"/>
    <col min="5641" max="5641" width="10.7109375" customWidth="1"/>
    <col min="5884" max="5884" width="3.7109375" customWidth="1"/>
    <col min="5885" max="5886" width="14.7109375" customWidth="1"/>
    <col min="5887" max="5887" width="21.140625" customWidth="1"/>
    <col min="5888" max="5890" width="12.7109375" customWidth="1"/>
    <col min="5891" max="5891" width="9" customWidth="1"/>
    <col min="5892" max="5892" width="10.42578125" customWidth="1"/>
    <col min="5893" max="5893" width="14.5703125" customWidth="1"/>
    <col min="5894" max="5894" width="14.42578125" customWidth="1"/>
    <col min="5895" max="5895" width="9.7109375" bestFit="1" customWidth="1"/>
    <col min="5897" max="5897" width="10.7109375" customWidth="1"/>
    <col min="6140" max="6140" width="3.7109375" customWidth="1"/>
    <col min="6141" max="6142" width="14.7109375" customWidth="1"/>
    <col min="6143" max="6143" width="21.140625" customWidth="1"/>
    <col min="6144" max="6146" width="12.7109375" customWidth="1"/>
    <col min="6147" max="6147" width="9" customWidth="1"/>
    <col min="6148" max="6148" width="10.42578125" customWidth="1"/>
    <col min="6149" max="6149" width="14.5703125" customWidth="1"/>
    <col min="6150" max="6150" width="14.42578125" customWidth="1"/>
    <col min="6151" max="6151" width="9.7109375" bestFit="1" customWidth="1"/>
    <col min="6153" max="6153" width="10.7109375" customWidth="1"/>
    <col min="6396" max="6396" width="3.7109375" customWidth="1"/>
    <col min="6397" max="6398" width="14.7109375" customWidth="1"/>
    <col min="6399" max="6399" width="21.140625" customWidth="1"/>
    <col min="6400" max="6402" width="12.7109375" customWidth="1"/>
    <col min="6403" max="6403" width="9" customWidth="1"/>
    <col min="6404" max="6404" width="10.42578125" customWidth="1"/>
    <col min="6405" max="6405" width="14.5703125" customWidth="1"/>
    <col min="6406" max="6406" width="14.42578125" customWidth="1"/>
    <col min="6407" max="6407" width="9.7109375" bestFit="1" customWidth="1"/>
    <col min="6409" max="6409" width="10.7109375" customWidth="1"/>
    <col min="6652" max="6652" width="3.7109375" customWidth="1"/>
    <col min="6653" max="6654" width="14.7109375" customWidth="1"/>
    <col min="6655" max="6655" width="21.140625" customWidth="1"/>
    <col min="6656" max="6658" width="12.7109375" customWidth="1"/>
    <col min="6659" max="6659" width="9" customWidth="1"/>
    <col min="6660" max="6660" width="10.42578125" customWidth="1"/>
    <col min="6661" max="6661" width="14.5703125" customWidth="1"/>
    <col min="6662" max="6662" width="14.42578125" customWidth="1"/>
    <col min="6663" max="6663" width="9.7109375" bestFit="1" customWidth="1"/>
    <col min="6665" max="6665" width="10.7109375" customWidth="1"/>
    <col min="6908" max="6908" width="3.7109375" customWidth="1"/>
    <col min="6909" max="6910" width="14.7109375" customWidth="1"/>
    <col min="6911" max="6911" width="21.140625" customWidth="1"/>
    <col min="6912" max="6914" width="12.7109375" customWidth="1"/>
    <col min="6915" max="6915" width="9" customWidth="1"/>
    <col min="6916" max="6916" width="10.42578125" customWidth="1"/>
    <col min="6917" max="6917" width="14.5703125" customWidth="1"/>
    <col min="6918" max="6918" width="14.42578125" customWidth="1"/>
    <col min="6919" max="6919" width="9.7109375" bestFit="1" customWidth="1"/>
    <col min="6921" max="6921" width="10.7109375" customWidth="1"/>
    <col min="7164" max="7164" width="3.7109375" customWidth="1"/>
    <col min="7165" max="7166" width="14.7109375" customWidth="1"/>
    <col min="7167" max="7167" width="21.140625" customWidth="1"/>
    <col min="7168" max="7170" width="12.7109375" customWidth="1"/>
    <col min="7171" max="7171" width="9" customWidth="1"/>
    <col min="7172" max="7172" width="10.42578125" customWidth="1"/>
    <col min="7173" max="7173" width="14.5703125" customWidth="1"/>
    <col min="7174" max="7174" width="14.42578125" customWidth="1"/>
    <col min="7175" max="7175" width="9.7109375" bestFit="1" customWidth="1"/>
    <col min="7177" max="7177" width="10.7109375" customWidth="1"/>
    <col min="7420" max="7420" width="3.7109375" customWidth="1"/>
    <col min="7421" max="7422" width="14.7109375" customWidth="1"/>
    <col min="7423" max="7423" width="21.140625" customWidth="1"/>
    <col min="7424" max="7426" width="12.7109375" customWidth="1"/>
    <col min="7427" max="7427" width="9" customWidth="1"/>
    <col min="7428" max="7428" width="10.42578125" customWidth="1"/>
    <col min="7429" max="7429" width="14.5703125" customWidth="1"/>
    <col min="7430" max="7430" width="14.42578125" customWidth="1"/>
    <col min="7431" max="7431" width="9.7109375" bestFit="1" customWidth="1"/>
    <col min="7433" max="7433" width="10.7109375" customWidth="1"/>
    <col min="7676" max="7676" width="3.7109375" customWidth="1"/>
    <col min="7677" max="7678" width="14.7109375" customWidth="1"/>
    <col min="7679" max="7679" width="21.140625" customWidth="1"/>
    <col min="7680" max="7682" width="12.7109375" customWidth="1"/>
    <col min="7683" max="7683" width="9" customWidth="1"/>
    <col min="7684" max="7684" width="10.42578125" customWidth="1"/>
    <col min="7685" max="7685" width="14.5703125" customWidth="1"/>
    <col min="7686" max="7686" width="14.42578125" customWidth="1"/>
    <col min="7687" max="7687" width="9.7109375" bestFit="1" customWidth="1"/>
    <col min="7689" max="7689" width="10.7109375" customWidth="1"/>
    <col min="7932" max="7932" width="3.7109375" customWidth="1"/>
    <col min="7933" max="7934" width="14.7109375" customWidth="1"/>
    <col min="7935" max="7935" width="21.140625" customWidth="1"/>
    <col min="7936" max="7938" width="12.7109375" customWidth="1"/>
    <col min="7939" max="7939" width="9" customWidth="1"/>
    <col min="7940" max="7940" width="10.42578125" customWidth="1"/>
    <col min="7941" max="7941" width="14.5703125" customWidth="1"/>
    <col min="7942" max="7942" width="14.42578125" customWidth="1"/>
    <col min="7943" max="7943" width="9.7109375" bestFit="1" customWidth="1"/>
    <col min="7945" max="7945" width="10.7109375" customWidth="1"/>
    <col min="8188" max="8188" width="3.7109375" customWidth="1"/>
    <col min="8189" max="8190" width="14.7109375" customWidth="1"/>
    <col min="8191" max="8191" width="21.140625" customWidth="1"/>
    <col min="8192" max="8194" width="12.7109375" customWidth="1"/>
    <col min="8195" max="8195" width="9" customWidth="1"/>
    <col min="8196" max="8196" width="10.42578125" customWidth="1"/>
    <col min="8197" max="8197" width="14.5703125" customWidth="1"/>
    <col min="8198" max="8198" width="14.42578125" customWidth="1"/>
    <col min="8199" max="8199" width="9.7109375" bestFit="1" customWidth="1"/>
    <col min="8201" max="8201" width="10.7109375" customWidth="1"/>
    <col min="8444" max="8444" width="3.7109375" customWidth="1"/>
    <col min="8445" max="8446" width="14.7109375" customWidth="1"/>
    <col min="8447" max="8447" width="21.140625" customWidth="1"/>
    <col min="8448" max="8450" width="12.7109375" customWidth="1"/>
    <col min="8451" max="8451" width="9" customWidth="1"/>
    <col min="8452" max="8452" width="10.42578125" customWidth="1"/>
    <col min="8453" max="8453" width="14.5703125" customWidth="1"/>
    <col min="8454" max="8454" width="14.42578125" customWidth="1"/>
    <col min="8455" max="8455" width="9.7109375" bestFit="1" customWidth="1"/>
    <col min="8457" max="8457" width="10.7109375" customWidth="1"/>
    <col min="8700" max="8700" width="3.7109375" customWidth="1"/>
    <col min="8701" max="8702" width="14.7109375" customWidth="1"/>
    <col min="8703" max="8703" width="21.140625" customWidth="1"/>
    <col min="8704" max="8706" width="12.7109375" customWidth="1"/>
    <col min="8707" max="8707" width="9" customWidth="1"/>
    <col min="8708" max="8708" width="10.42578125" customWidth="1"/>
    <col min="8709" max="8709" width="14.5703125" customWidth="1"/>
    <col min="8710" max="8710" width="14.42578125" customWidth="1"/>
    <col min="8711" max="8711" width="9.7109375" bestFit="1" customWidth="1"/>
    <col min="8713" max="8713" width="10.7109375" customWidth="1"/>
    <col min="8956" max="8956" width="3.7109375" customWidth="1"/>
    <col min="8957" max="8958" width="14.7109375" customWidth="1"/>
    <col min="8959" max="8959" width="21.140625" customWidth="1"/>
    <col min="8960" max="8962" width="12.7109375" customWidth="1"/>
    <col min="8963" max="8963" width="9" customWidth="1"/>
    <col min="8964" max="8964" width="10.42578125" customWidth="1"/>
    <col min="8965" max="8965" width="14.5703125" customWidth="1"/>
    <col min="8966" max="8966" width="14.42578125" customWidth="1"/>
    <col min="8967" max="8967" width="9.7109375" bestFit="1" customWidth="1"/>
    <col min="8969" max="8969" width="10.7109375" customWidth="1"/>
    <col min="9212" max="9212" width="3.7109375" customWidth="1"/>
    <col min="9213" max="9214" width="14.7109375" customWidth="1"/>
    <col min="9215" max="9215" width="21.140625" customWidth="1"/>
    <col min="9216" max="9218" width="12.7109375" customWidth="1"/>
    <col min="9219" max="9219" width="9" customWidth="1"/>
    <col min="9220" max="9220" width="10.42578125" customWidth="1"/>
    <col min="9221" max="9221" width="14.5703125" customWidth="1"/>
    <col min="9222" max="9222" width="14.42578125" customWidth="1"/>
    <col min="9223" max="9223" width="9.7109375" bestFit="1" customWidth="1"/>
    <col min="9225" max="9225" width="10.7109375" customWidth="1"/>
    <col min="9468" max="9468" width="3.7109375" customWidth="1"/>
    <col min="9469" max="9470" width="14.7109375" customWidth="1"/>
    <col min="9471" max="9471" width="21.140625" customWidth="1"/>
    <col min="9472" max="9474" width="12.7109375" customWidth="1"/>
    <col min="9475" max="9475" width="9" customWidth="1"/>
    <col min="9476" max="9476" width="10.42578125" customWidth="1"/>
    <col min="9477" max="9477" width="14.5703125" customWidth="1"/>
    <col min="9478" max="9478" width="14.42578125" customWidth="1"/>
    <col min="9479" max="9479" width="9.7109375" bestFit="1" customWidth="1"/>
    <col min="9481" max="9481" width="10.7109375" customWidth="1"/>
    <col min="9724" max="9724" width="3.7109375" customWidth="1"/>
    <col min="9725" max="9726" width="14.7109375" customWidth="1"/>
    <col min="9727" max="9727" width="21.140625" customWidth="1"/>
    <col min="9728" max="9730" width="12.7109375" customWidth="1"/>
    <col min="9731" max="9731" width="9" customWidth="1"/>
    <col min="9732" max="9732" width="10.42578125" customWidth="1"/>
    <col min="9733" max="9733" width="14.5703125" customWidth="1"/>
    <col min="9734" max="9734" width="14.42578125" customWidth="1"/>
    <col min="9735" max="9735" width="9.7109375" bestFit="1" customWidth="1"/>
    <col min="9737" max="9737" width="10.7109375" customWidth="1"/>
    <col min="9980" max="9980" width="3.7109375" customWidth="1"/>
    <col min="9981" max="9982" width="14.7109375" customWidth="1"/>
    <col min="9983" max="9983" width="21.140625" customWidth="1"/>
    <col min="9984" max="9986" width="12.7109375" customWidth="1"/>
    <col min="9987" max="9987" width="9" customWidth="1"/>
    <col min="9988" max="9988" width="10.42578125" customWidth="1"/>
    <col min="9989" max="9989" width="14.5703125" customWidth="1"/>
    <col min="9990" max="9990" width="14.42578125" customWidth="1"/>
    <col min="9991" max="9991" width="9.7109375" bestFit="1" customWidth="1"/>
    <col min="9993" max="9993" width="10.7109375" customWidth="1"/>
    <col min="10236" max="10236" width="3.7109375" customWidth="1"/>
    <col min="10237" max="10238" width="14.7109375" customWidth="1"/>
    <col min="10239" max="10239" width="21.140625" customWidth="1"/>
    <col min="10240" max="10242" width="12.7109375" customWidth="1"/>
    <col min="10243" max="10243" width="9" customWidth="1"/>
    <col min="10244" max="10244" width="10.42578125" customWidth="1"/>
    <col min="10245" max="10245" width="14.5703125" customWidth="1"/>
    <col min="10246" max="10246" width="14.42578125" customWidth="1"/>
    <col min="10247" max="10247" width="9.7109375" bestFit="1" customWidth="1"/>
    <col min="10249" max="10249" width="10.7109375" customWidth="1"/>
    <col min="10492" max="10492" width="3.7109375" customWidth="1"/>
    <col min="10493" max="10494" width="14.7109375" customWidth="1"/>
    <col min="10495" max="10495" width="21.140625" customWidth="1"/>
    <col min="10496" max="10498" width="12.7109375" customWidth="1"/>
    <col min="10499" max="10499" width="9" customWidth="1"/>
    <col min="10500" max="10500" width="10.42578125" customWidth="1"/>
    <col min="10501" max="10501" width="14.5703125" customWidth="1"/>
    <col min="10502" max="10502" width="14.42578125" customWidth="1"/>
    <col min="10503" max="10503" width="9.7109375" bestFit="1" customWidth="1"/>
    <col min="10505" max="10505" width="10.7109375" customWidth="1"/>
    <col min="10748" max="10748" width="3.7109375" customWidth="1"/>
    <col min="10749" max="10750" width="14.7109375" customWidth="1"/>
    <col min="10751" max="10751" width="21.140625" customWidth="1"/>
    <col min="10752" max="10754" width="12.7109375" customWidth="1"/>
    <col min="10755" max="10755" width="9" customWidth="1"/>
    <col min="10756" max="10756" width="10.42578125" customWidth="1"/>
    <col min="10757" max="10757" width="14.5703125" customWidth="1"/>
    <col min="10758" max="10758" width="14.42578125" customWidth="1"/>
    <col min="10759" max="10759" width="9.7109375" bestFit="1" customWidth="1"/>
    <col min="10761" max="10761" width="10.7109375" customWidth="1"/>
    <col min="11004" max="11004" width="3.7109375" customWidth="1"/>
    <col min="11005" max="11006" width="14.7109375" customWidth="1"/>
    <col min="11007" max="11007" width="21.140625" customWidth="1"/>
    <col min="11008" max="11010" width="12.7109375" customWidth="1"/>
    <col min="11011" max="11011" width="9" customWidth="1"/>
    <col min="11012" max="11012" width="10.42578125" customWidth="1"/>
    <col min="11013" max="11013" width="14.5703125" customWidth="1"/>
    <col min="11014" max="11014" width="14.42578125" customWidth="1"/>
    <col min="11015" max="11015" width="9.7109375" bestFit="1" customWidth="1"/>
    <col min="11017" max="11017" width="10.7109375" customWidth="1"/>
    <col min="11260" max="11260" width="3.7109375" customWidth="1"/>
    <col min="11261" max="11262" width="14.7109375" customWidth="1"/>
    <col min="11263" max="11263" width="21.140625" customWidth="1"/>
    <col min="11264" max="11266" width="12.7109375" customWidth="1"/>
    <col min="11267" max="11267" width="9" customWidth="1"/>
    <col min="11268" max="11268" width="10.42578125" customWidth="1"/>
    <col min="11269" max="11269" width="14.5703125" customWidth="1"/>
    <col min="11270" max="11270" width="14.42578125" customWidth="1"/>
    <col min="11271" max="11271" width="9.7109375" bestFit="1" customWidth="1"/>
    <col min="11273" max="11273" width="10.7109375" customWidth="1"/>
    <col min="11516" max="11516" width="3.7109375" customWidth="1"/>
    <col min="11517" max="11518" width="14.7109375" customWidth="1"/>
    <col min="11519" max="11519" width="21.140625" customWidth="1"/>
    <col min="11520" max="11522" width="12.7109375" customWidth="1"/>
    <col min="11523" max="11523" width="9" customWidth="1"/>
    <col min="11524" max="11524" width="10.42578125" customWidth="1"/>
    <col min="11525" max="11525" width="14.5703125" customWidth="1"/>
    <col min="11526" max="11526" width="14.42578125" customWidth="1"/>
    <col min="11527" max="11527" width="9.7109375" bestFit="1" customWidth="1"/>
    <col min="11529" max="11529" width="10.7109375" customWidth="1"/>
    <col min="11772" max="11772" width="3.7109375" customWidth="1"/>
    <col min="11773" max="11774" width="14.7109375" customWidth="1"/>
    <col min="11775" max="11775" width="21.140625" customWidth="1"/>
    <col min="11776" max="11778" width="12.7109375" customWidth="1"/>
    <col min="11779" max="11779" width="9" customWidth="1"/>
    <col min="11780" max="11780" width="10.42578125" customWidth="1"/>
    <col min="11781" max="11781" width="14.5703125" customWidth="1"/>
    <col min="11782" max="11782" width="14.42578125" customWidth="1"/>
    <col min="11783" max="11783" width="9.7109375" bestFit="1" customWidth="1"/>
    <col min="11785" max="11785" width="10.7109375" customWidth="1"/>
    <col min="12028" max="12028" width="3.7109375" customWidth="1"/>
    <col min="12029" max="12030" width="14.7109375" customWidth="1"/>
    <col min="12031" max="12031" width="21.140625" customWidth="1"/>
    <col min="12032" max="12034" width="12.7109375" customWidth="1"/>
    <col min="12035" max="12035" width="9" customWidth="1"/>
    <col min="12036" max="12036" width="10.42578125" customWidth="1"/>
    <col min="12037" max="12037" width="14.5703125" customWidth="1"/>
    <col min="12038" max="12038" width="14.42578125" customWidth="1"/>
    <col min="12039" max="12039" width="9.7109375" bestFit="1" customWidth="1"/>
    <col min="12041" max="12041" width="10.7109375" customWidth="1"/>
    <col min="12284" max="12284" width="3.7109375" customWidth="1"/>
    <col min="12285" max="12286" width="14.7109375" customWidth="1"/>
    <col min="12287" max="12287" width="21.140625" customWidth="1"/>
    <col min="12288" max="12290" width="12.7109375" customWidth="1"/>
    <col min="12291" max="12291" width="9" customWidth="1"/>
    <col min="12292" max="12292" width="10.42578125" customWidth="1"/>
    <col min="12293" max="12293" width="14.5703125" customWidth="1"/>
    <col min="12294" max="12294" width="14.42578125" customWidth="1"/>
    <col min="12295" max="12295" width="9.7109375" bestFit="1" customWidth="1"/>
    <col min="12297" max="12297" width="10.7109375" customWidth="1"/>
    <col min="12540" max="12540" width="3.7109375" customWidth="1"/>
    <col min="12541" max="12542" width="14.7109375" customWidth="1"/>
    <col min="12543" max="12543" width="21.140625" customWidth="1"/>
    <col min="12544" max="12546" width="12.7109375" customWidth="1"/>
    <col min="12547" max="12547" width="9" customWidth="1"/>
    <col min="12548" max="12548" width="10.42578125" customWidth="1"/>
    <col min="12549" max="12549" width="14.5703125" customWidth="1"/>
    <col min="12550" max="12550" width="14.42578125" customWidth="1"/>
    <col min="12551" max="12551" width="9.7109375" bestFit="1" customWidth="1"/>
    <col min="12553" max="12553" width="10.7109375" customWidth="1"/>
    <col min="12796" max="12796" width="3.7109375" customWidth="1"/>
    <col min="12797" max="12798" width="14.7109375" customWidth="1"/>
    <col min="12799" max="12799" width="21.140625" customWidth="1"/>
    <col min="12800" max="12802" width="12.7109375" customWidth="1"/>
    <col min="12803" max="12803" width="9" customWidth="1"/>
    <col min="12804" max="12804" width="10.42578125" customWidth="1"/>
    <col min="12805" max="12805" width="14.5703125" customWidth="1"/>
    <col min="12806" max="12806" width="14.42578125" customWidth="1"/>
    <col min="12807" max="12807" width="9.7109375" bestFit="1" customWidth="1"/>
    <col min="12809" max="12809" width="10.7109375" customWidth="1"/>
    <col min="13052" max="13052" width="3.7109375" customWidth="1"/>
    <col min="13053" max="13054" width="14.7109375" customWidth="1"/>
    <col min="13055" max="13055" width="21.140625" customWidth="1"/>
    <col min="13056" max="13058" width="12.7109375" customWidth="1"/>
    <col min="13059" max="13059" width="9" customWidth="1"/>
    <col min="13060" max="13060" width="10.42578125" customWidth="1"/>
    <col min="13061" max="13061" width="14.5703125" customWidth="1"/>
    <col min="13062" max="13062" width="14.42578125" customWidth="1"/>
    <col min="13063" max="13063" width="9.7109375" bestFit="1" customWidth="1"/>
    <col min="13065" max="13065" width="10.7109375" customWidth="1"/>
    <col min="13308" max="13308" width="3.7109375" customWidth="1"/>
    <col min="13309" max="13310" width="14.7109375" customWidth="1"/>
    <col min="13311" max="13311" width="21.140625" customWidth="1"/>
    <col min="13312" max="13314" width="12.7109375" customWidth="1"/>
    <col min="13315" max="13315" width="9" customWidth="1"/>
    <col min="13316" max="13316" width="10.42578125" customWidth="1"/>
    <col min="13317" max="13317" width="14.5703125" customWidth="1"/>
    <col min="13318" max="13318" width="14.42578125" customWidth="1"/>
    <col min="13319" max="13319" width="9.7109375" bestFit="1" customWidth="1"/>
    <col min="13321" max="13321" width="10.7109375" customWidth="1"/>
    <col min="13564" max="13564" width="3.7109375" customWidth="1"/>
    <col min="13565" max="13566" width="14.7109375" customWidth="1"/>
    <col min="13567" max="13567" width="21.140625" customWidth="1"/>
    <col min="13568" max="13570" width="12.7109375" customWidth="1"/>
    <col min="13571" max="13571" width="9" customWidth="1"/>
    <col min="13572" max="13572" width="10.42578125" customWidth="1"/>
    <col min="13573" max="13573" width="14.5703125" customWidth="1"/>
    <col min="13574" max="13574" width="14.42578125" customWidth="1"/>
    <col min="13575" max="13575" width="9.7109375" bestFit="1" customWidth="1"/>
    <col min="13577" max="13577" width="10.7109375" customWidth="1"/>
    <col min="13820" max="13820" width="3.7109375" customWidth="1"/>
    <col min="13821" max="13822" width="14.7109375" customWidth="1"/>
    <col min="13823" max="13823" width="21.140625" customWidth="1"/>
    <col min="13824" max="13826" width="12.7109375" customWidth="1"/>
    <col min="13827" max="13827" width="9" customWidth="1"/>
    <col min="13828" max="13828" width="10.42578125" customWidth="1"/>
    <col min="13829" max="13829" width="14.5703125" customWidth="1"/>
    <col min="13830" max="13830" width="14.42578125" customWidth="1"/>
    <col min="13831" max="13831" width="9.7109375" bestFit="1" customWidth="1"/>
    <col min="13833" max="13833" width="10.7109375" customWidth="1"/>
    <col min="14076" max="14076" width="3.7109375" customWidth="1"/>
    <col min="14077" max="14078" width="14.7109375" customWidth="1"/>
    <col min="14079" max="14079" width="21.140625" customWidth="1"/>
    <col min="14080" max="14082" width="12.7109375" customWidth="1"/>
    <col min="14083" max="14083" width="9" customWidth="1"/>
    <col min="14084" max="14084" width="10.42578125" customWidth="1"/>
    <col min="14085" max="14085" width="14.5703125" customWidth="1"/>
    <col min="14086" max="14086" width="14.42578125" customWidth="1"/>
    <col min="14087" max="14087" width="9.7109375" bestFit="1" customWidth="1"/>
    <col min="14089" max="14089" width="10.7109375" customWidth="1"/>
    <col min="14332" max="14332" width="3.7109375" customWidth="1"/>
    <col min="14333" max="14334" width="14.7109375" customWidth="1"/>
    <col min="14335" max="14335" width="21.140625" customWidth="1"/>
    <col min="14336" max="14338" width="12.7109375" customWidth="1"/>
    <col min="14339" max="14339" width="9" customWidth="1"/>
    <col min="14340" max="14340" width="10.42578125" customWidth="1"/>
    <col min="14341" max="14341" width="14.5703125" customWidth="1"/>
    <col min="14342" max="14342" width="14.42578125" customWidth="1"/>
    <col min="14343" max="14343" width="9.7109375" bestFit="1" customWidth="1"/>
    <col min="14345" max="14345" width="10.7109375" customWidth="1"/>
    <col min="14588" max="14588" width="3.7109375" customWidth="1"/>
    <col min="14589" max="14590" width="14.7109375" customWidth="1"/>
    <col min="14591" max="14591" width="21.140625" customWidth="1"/>
    <col min="14592" max="14594" width="12.7109375" customWidth="1"/>
    <col min="14595" max="14595" width="9" customWidth="1"/>
    <col min="14596" max="14596" width="10.42578125" customWidth="1"/>
    <col min="14597" max="14597" width="14.5703125" customWidth="1"/>
    <col min="14598" max="14598" width="14.42578125" customWidth="1"/>
    <col min="14599" max="14599" width="9.7109375" bestFit="1" customWidth="1"/>
    <col min="14601" max="14601" width="10.7109375" customWidth="1"/>
    <col min="14844" max="14844" width="3.7109375" customWidth="1"/>
    <col min="14845" max="14846" width="14.7109375" customWidth="1"/>
    <col min="14847" max="14847" width="21.140625" customWidth="1"/>
    <col min="14848" max="14850" width="12.7109375" customWidth="1"/>
    <col min="14851" max="14851" width="9" customWidth="1"/>
    <col min="14852" max="14852" width="10.42578125" customWidth="1"/>
    <col min="14853" max="14853" width="14.5703125" customWidth="1"/>
    <col min="14854" max="14854" width="14.42578125" customWidth="1"/>
    <col min="14855" max="14855" width="9.7109375" bestFit="1" customWidth="1"/>
    <col min="14857" max="14857" width="10.7109375" customWidth="1"/>
    <col min="15100" max="15100" width="3.7109375" customWidth="1"/>
    <col min="15101" max="15102" width="14.7109375" customWidth="1"/>
    <col min="15103" max="15103" width="21.140625" customWidth="1"/>
    <col min="15104" max="15106" width="12.7109375" customWidth="1"/>
    <col min="15107" max="15107" width="9" customWidth="1"/>
    <col min="15108" max="15108" width="10.42578125" customWidth="1"/>
    <col min="15109" max="15109" width="14.5703125" customWidth="1"/>
    <col min="15110" max="15110" width="14.42578125" customWidth="1"/>
    <col min="15111" max="15111" width="9.7109375" bestFit="1" customWidth="1"/>
    <col min="15113" max="15113" width="10.7109375" customWidth="1"/>
    <col min="15356" max="15356" width="3.7109375" customWidth="1"/>
    <col min="15357" max="15358" width="14.7109375" customWidth="1"/>
    <col min="15359" max="15359" width="21.140625" customWidth="1"/>
    <col min="15360" max="15362" width="12.7109375" customWidth="1"/>
    <col min="15363" max="15363" width="9" customWidth="1"/>
    <col min="15364" max="15364" width="10.42578125" customWidth="1"/>
    <col min="15365" max="15365" width="14.5703125" customWidth="1"/>
    <col min="15366" max="15366" width="14.42578125" customWidth="1"/>
    <col min="15367" max="15367" width="9.7109375" bestFit="1" customWidth="1"/>
    <col min="15369" max="15369" width="10.7109375" customWidth="1"/>
    <col min="15612" max="15612" width="3.7109375" customWidth="1"/>
    <col min="15613" max="15614" width="14.7109375" customWidth="1"/>
    <col min="15615" max="15615" width="21.140625" customWidth="1"/>
    <col min="15616" max="15618" width="12.7109375" customWidth="1"/>
    <col min="15619" max="15619" width="9" customWidth="1"/>
    <col min="15620" max="15620" width="10.42578125" customWidth="1"/>
    <col min="15621" max="15621" width="14.5703125" customWidth="1"/>
    <col min="15622" max="15622" width="14.42578125" customWidth="1"/>
    <col min="15623" max="15623" width="9.7109375" bestFit="1" customWidth="1"/>
    <col min="15625" max="15625" width="10.7109375" customWidth="1"/>
    <col min="15868" max="15868" width="3.7109375" customWidth="1"/>
    <col min="15869" max="15870" width="14.7109375" customWidth="1"/>
    <col min="15871" max="15871" width="21.140625" customWidth="1"/>
    <col min="15872" max="15874" width="12.7109375" customWidth="1"/>
    <col min="15875" max="15875" width="9" customWidth="1"/>
    <col min="15876" max="15876" width="10.42578125" customWidth="1"/>
    <col min="15877" max="15877" width="14.5703125" customWidth="1"/>
    <col min="15878" max="15878" width="14.42578125" customWidth="1"/>
    <col min="15879" max="15879" width="9.7109375" bestFit="1" customWidth="1"/>
    <col min="15881" max="15881" width="10.7109375" customWidth="1"/>
    <col min="16124" max="16124" width="3.7109375" customWidth="1"/>
    <col min="16125" max="16126" width="14.7109375" customWidth="1"/>
    <col min="16127" max="16127" width="21.140625" customWidth="1"/>
    <col min="16128" max="16130" width="12.7109375" customWidth="1"/>
    <col min="16131" max="16131" width="9" customWidth="1"/>
    <col min="16132" max="16132" width="10.42578125" customWidth="1"/>
    <col min="16133" max="16133" width="14.5703125" customWidth="1"/>
    <col min="16134" max="16134" width="14.42578125" customWidth="1"/>
    <col min="16135" max="16135" width="9.7109375" bestFit="1" customWidth="1"/>
    <col min="16137" max="16137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9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9" ht="15" customHeight="1" x14ac:dyDescent="0.2"/>
    <row r="19" spans="1:9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9" s="3" customFormat="1" ht="15" customHeight="1" x14ac:dyDescent="0.2">
      <c r="A20" s="582" t="s">
        <v>233</v>
      </c>
      <c r="B20" s="583"/>
      <c r="C20" s="583"/>
      <c r="D20" s="584" t="s">
        <v>23</v>
      </c>
      <c r="E20" s="584"/>
      <c r="F20" s="560">
        <f>Salário!D14</f>
        <v>1</v>
      </c>
      <c r="G20" s="562"/>
      <c r="H20" s="22"/>
    </row>
    <row r="21" spans="1:9" ht="15" customHeight="1" x14ac:dyDescent="0.2"/>
    <row r="22" spans="1:9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9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9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9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9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335</v>
      </c>
      <c r="F26" s="561"/>
      <c r="G26" s="562"/>
      <c r="H26" s="27"/>
    </row>
    <row r="27" spans="1:9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Salário!C14</f>
        <v xml:space="preserve">5143-10 </v>
      </c>
      <c r="F27" s="564"/>
      <c r="G27" s="565"/>
      <c r="H27" s="31"/>
    </row>
    <row r="28" spans="1:9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233</v>
      </c>
      <c r="F28" s="567"/>
      <c r="G28" s="568"/>
      <c r="H28" s="27"/>
    </row>
    <row r="29" spans="1:9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Salário!E14</f>
        <v>1548.43</v>
      </c>
      <c r="F29" s="564"/>
      <c r="G29" s="565"/>
      <c r="H29" s="31"/>
    </row>
    <row r="30" spans="1:9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9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9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  <c r="I32" s="39"/>
    </row>
    <row r="33" spans="1:9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  <c r="I33" s="39"/>
    </row>
    <row r="34" spans="1:9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  <c r="I34" s="39"/>
    </row>
    <row r="35" spans="1:9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9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1548.43</v>
      </c>
      <c r="H36" s="50"/>
      <c r="I36" s="53"/>
    </row>
    <row r="37" spans="1:9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0.3</v>
      </c>
      <c r="G37" s="57">
        <f>$G$36*F37</f>
        <v>464.529</v>
      </c>
      <c r="H37" s="58"/>
      <c r="I37" s="53"/>
    </row>
    <row r="38" spans="1:9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  <c r="I38" s="65"/>
    </row>
    <row r="39" spans="1:9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9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9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2012.9590000000001</v>
      </c>
      <c r="H41" s="79"/>
    </row>
    <row r="42" spans="1:9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9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9" ht="15" customHeight="1" x14ac:dyDescent="0.2">
      <c r="A44" s="66" t="s">
        <v>9</v>
      </c>
      <c r="B44" s="85" t="s">
        <v>48</v>
      </c>
      <c r="C44" s="85"/>
      <c r="D44" s="67"/>
      <c r="E44" s="86"/>
      <c r="F44" s="87">
        <v>0</v>
      </c>
      <c r="G44" s="71">
        <f>$G$41*F44</f>
        <v>0</v>
      </c>
      <c r="H44" s="72"/>
    </row>
    <row r="45" spans="1:9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0</v>
      </c>
      <c r="H45" s="79"/>
    </row>
    <row r="46" spans="1:9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9" ht="15" customHeight="1" x14ac:dyDescent="0.2">
      <c r="A47" s="576" t="s">
        <v>51</v>
      </c>
      <c r="B47" s="576"/>
      <c r="C47" s="576"/>
      <c r="D47" s="576"/>
      <c r="E47" s="576"/>
      <c r="F47" s="576"/>
      <c r="G47" s="94">
        <f>G41+G45</f>
        <v>2012.9590000000001</v>
      </c>
      <c r="H47" s="95"/>
    </row>
    <row r="48" spans="1:9" ht="15" customHeight="1" x14ac:dyDescent="0.2">
      <c r="A48" s="36"/>
      <c r="B48" s="37"/>
      <c r="C48" s="37"/>
      <c r="D48" s="37"/>
      <c r="E48" s="37"/>
      <c r="F48" s="37"/>
      <c r="G48" s="37"/>
    </row>
    <row r="49" spans="1:11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11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11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11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  <c r="I52" s="100"/>
      <c r="K52" s="99"/>
    </row>
    <row r="53" spans="1:11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167.68</v>
      </c>
      <c r="H53" s="58"/>
    </row>
    <row r="54" spans="1:11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167.68</v>
      </c>
      <c r="H54" s="58"/>
      <c r="K54" s="60"/>
    </row>
    <row r="55" spans="1:11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55.96</v>
      </c>
      <c r="H55" s="58"/>
      <c r="K55" s="60"/>
    </row>
    <row r="56" spans="1:11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391.32</v>
      </c>
      <c r="H56" s="79"/>
    </row>
    <row r="57" spans="1:11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11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11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11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11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161.04</v>
      </c>
      <c r="H61" s="58"/>
    </row>
    <row r="62" spans="1:11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402.59</v>
      </c>
      <c r="H62" s="58"/>
    </row>
    <row r="63" spans="1:11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60.39</v>
      </c>
      <c r="H63" s="58"/>
    </row>
    <row r="64" spans="1:11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30.19</v>
      </c>
      <c r="H64" s="58"/>
    </row>
    <row r="65" spans="1:12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20.13</v>
      </c>
      <c r="H65" s="58"/>
    </row>
    <row r="66" spans="1:12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12.08</v>
      </c>
      <c r="H66" s="58"/>
    </row>
    <row r="67" spans="1:12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4.03</v>
      </c>
      <c r="H67" s="58"/>
    </row>
    <row r="68" spans="1:12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50.32</v>
      </c>
      <c r="H68" s="58"/>
    </row>
    <row r="69" spans="1:12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740.7700000000001</v>
      </c>
      <c r="H69" s="79"/>
    </row>
    <row r="70" spans="1:12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12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12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  <c r="L72" s="471"/>
    </row>
    <row r="73" spans="1:12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  <c r="L73" s="472"/>
    </row>
    <row r="74" spans="1:12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  <c r="I74" s="20"/>
    </row>
    <row r="75" spans="1:12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12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12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12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12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12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1530.73</v>
      </c>
      <c r="H80" s="79"/>
    </row>
    <row r="81" spans="1:10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10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10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10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10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100.26</v>
      </c>
      <c r="H85" s="58"/>
      <c r="I85" s="99" t="e">
        <f>#REF!/ 12</f>
        <v>#REF!</v>
      </c>
    </row>
    <row r="86" spans="1:10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7.93</v>
      </c>
      <c r="H86" s="58"/>
      <c r="I86" s="99" t="e">
        <f>I85*0.08</f>
        <v>#REF!</v>
      </c>
    </row>
    <row r="87" spans="1:10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91.84</v>
      </c>
      <c r="H87" s="58"/>
      <c r="I87" s="99">
        <f>(1+ (1/12)+(1/12)+(1/36))*0.08*0.4</f>
        <v>3.8222222222222213E-2</v>
      </c>
      <c r="J87" s="144"/>
    </row>
    <row r="88" spans="1:10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23.32</v>
      </c>
      <c r="H88" s="58"/>
      <c r="I88" s="99" t="e">
        <f xml:space="preserve"> (#REF!/12)*(7/30)</f>
        <v>#REF!</v>
      </c>
    </row>
    <row r="89" spans="1:10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8.66</v>
      </c>
      <c r="H89" s="58"/>
      <c r="I89" s="99" t="e">
        <f>I88*F69</f>
        <v>#REF!</v>
      </c>
    </row>
    <row r="90" spans="1:10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0.72</v>
      </c>
      <c r="H90" s="58"/>
      <c r="I90" s="99" t="e">
        <f>I88*0.08*0.4</f>
        <v>#REF!</v>
      </c>
    </row>
    <row r="91" spans="1:10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10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232.73</v>
      </c>
      <c r="H92" s="79"/>
    </row>
    <row r="93" spans="1:10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10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10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10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10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10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10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10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10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10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10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10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436">
        <v>181.51</v>
      </c>
      <c r="H120" s="59"/>
    </row>
    <row r="121" spans="1:10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214.4</v>
      </c>
      <c r="H121" s="58"/>
      <c r="I121" s="185"/>
    </row>
    <row r="122" spans="1:10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68.599999999999994</v>
      </c>
      <c r="H122" s="58"/>
      <c r="I122" s="185"/>
      <c r="J122" s="185"/>
    </row>
    <row r="123" spans="1:10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10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10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10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692.96</v>
      </c>
      <c r="H126" s="192"/>
    </row>
    <row r="127" spans="1:10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10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294">
        <f>G126+G114+G92+G80+G47</f>
        <v>4469.3789999999999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268.16000000000003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321.68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478.90999999999997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202.17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276.74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1068.75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2012.9590000000001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1530.73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232.73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692.96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4469.3790000000008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1068.75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5538.1290000000008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206</v>
      </c>
      <c r="C161" s="291">
        <f>G153</f>
        <v>5538.1290000000008</v>
      </c>
      <c r="D161" s="250">
        <v>1</v>
      </c>
      <c r="E161" s="249">
        <f>C161*D161</f>
        <v>5538.1290000000008</v>
      </c>
      <c r="F161" s="292">
        <f>F20</f>
        <v>1</v>
      </c>
      <c r="G161" s="293">
        <f>ROUND((E161*F161),2)</f>
        <v>5538.13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5538.13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5538.1290000000008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5538.13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66457.56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610A3-C6F4-4747-B6E7-86DA047B3EBD}">
  <dimension ref="A1:J173"/>
  <sheetViews>
    <sheetView zoomScale="110" zoomScaleNormal="110" workbookViewId="0">
      <selection activeCell="O25" sqref="O25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50" max="250" width="3.7109375" customWidth="1"/>
    <col min="251" max="252" width="14.7109375" customWidth="1"/>
    <col min="253" max="253" width="21.140625" customWidth="1"/>
    <col min="254" max="256" width="12.7109375" customWidth="1"/>
    <col min="257" max="257" width="9" customWidth="1"/>
    <col min="258" max="258" width="10.42578125" customWidth="1"/>
    <col min="259" max="259" width="14.5703125" customWidth="1"/>
    <col min="260" max="260" width="14.42578125" customWidth="1"/>
    <col min="261" max="261" width="9.7109375" bestFit="1" customWidth="1"/>
    <col min="263" max="263" width="10.7109375" customWidth="1"/>
    <col min="506" max="506" width="3.7109375" customWidth="1"/>
    <col min="507" max="508" width="14.7109375" customWidth="1"/>
    <col min="509" max="509" width="21.140625" customWidth="1"/>
    <col min="510" max="512" width="12.7109375" customWidth="1"/>
    <col min="513" max="513" width="9" customWidth="1"/>
    <col min="514" max="514" width="10.42578125" customWidth="1"/>
    <col min="515" max="515" width="14.5703125" customWidth="1"/>
    <col min="516" max="516" width="14.42578125" customWidth="1"/>
    <col min="517" max="517" width="9.7109375" bestFit="1" customWidth="1"/>
    <col min="519" max="519" width="10.7109375" customWidth="1"/>
    <col min="762" max="762" width="3.7109375" customWidth="1"/>
    <col min="763" max="764" width="14.7109375" customWidth="1"/>
    <col min="765" max="765" width="21.140625" customWidth="1"/>
    <col min="766" max="768" width="12.7109375" customWidth="1"/>
    <col min="769" max="769" width="9" customWidth="1"/>
    <col min="770" max="770" width="10.42578125" customWidth="1"/>
    <col min="771" max="771" width="14.5703125" customWidth="1"/>
    <col min="772" max="772" width="14.42578125" customWidth="1"/>
    <col min="773" max="773" width="9.7109375" bestFit="1" customWidth="1"/>
    <col min="775" max="775" width="10.7109375" customWidth="1"/>
    <col min="1018" max="1018" width="3.7109375" customWidth="1"/>
    <col min="1019" max="1020" width="14.7109375" customWidth="1"/>
    <col min="1021" max="1021" width="21.140625" customWidth="1"/>
    <col min="1022" max="1024" width="12.7109375" customWidth="1"/>
    <col min="1025" max="1025" width="9" customWidth="1"/>
    <col min="1026" max="1026" width="10.42578125" customWidth="1"/>
    <col min="1027" max="1027" width="14.5703125" customWidth="1"/>
    <col min="1028" max="1028" width="14.42578125" customWidth="1"/>
    <col min="1029" max="1029" width="9.7109375" bestFit="1" customWidth="1"/>
    <col min="1031" max="1031" width="10.7109375" customWidth="1"/>
    <col min="1274" max="1274" width="3.7109375" customWidth="1"/>
    <col min="1275" max="1276" width="14.7109375" customWidth="1"/>
    <col min="1277" max="1277" width="21.140625" customWidth="1"/>
    <col min="1278" max="1280" width="12.7109375" customWidth="1"/>
    <col min="1281" max="1281" width="9" customWidth="1"/>
    <col min="1282" max="1282" width="10.42578125" customWidth="1"/>
    <col min="1283" max="1283" width="14.5703125" customWidth="1"/>
    <col min="1284" max="1284" width="14.42578125" customWidth="1"/>
    <col min="1285" max="1285" width="9.7109375" bestFit="1" customWidth="1"/>
    <col min="1287" max="1287" width="10.7109375" customWidth="1"/>
    <col min="1530" max="1530" width="3.7109375" customWidth="1"/>
    <col min="1531" max="1532" width="14.7109375" customWidth="1"/>
    <col min="1533" max="1533" width="21.140625" customWidth="1"/>
    <col min="1534" max="1536" width="12.7109375" customWidth="1"/>
    <col min="1537" max="1537" width="9" customWidth="1"/>
    <col min="1538" max="1538" width="10.42578125" customWidth="1"/>
    <col min="1539" max="1539" width="14.5703125" customWidth="1"/>
    <col min="1540" max="1540" width="14.42578125" customWidth="1"/>
    <col min="1541" max="1541" width="9.7109375" bestFit="1" customWidth="1"/>
    <col min="1543" max="1543" width="10.7109375" customWidth="1"/>
    <col min="1786" max="1786" width="3.7109375" customWidth="1"/>
    <col min="1787" max="1788" width="14.7109375" customWidth="1"/>
    <col min="1789" max="1789" width="21.140625" customWidth="1"/>
    <col min="1790" max="1792" width="12.7109375" customWidth="1"/>
    <col min="1793" max="1793" width="9" customWidth="1"/>
    <col min="1794" max="1794" width="10.42578125" customWidth="1"/>
    <col min="1795" max="1795" width="14.5703125" customWidth="1"/>
    <col min="1796" max="1796" width="14.42578125" customWidth="1"/>
    <col min="1797" max="1797" width="9.7109375" bestFit="1" customWidth="1"/>
    <col min="1799" max="1799" width="10.7109375" customWidth="1"/>
    <col min="2042" max="2042" width="3.7109375" customWidth="1"/>
    <col min="2043" max="2044" width="14.7109375" customWidth="1"/>
    <col min="2045" max="2045" width="21.140625" customWidth="1"/>
    <col min="2046" max="2048" width="12.7109375" customWidth="1"/>
    <col min="2049" max="2049" width="9" customWidth="1"/>
    <col min="2050" max="2050" width="10.42578125" customWidth="1"/>
    <col min="2051" max="2051" width="14.5703125" customWidth="1"/>
    <col min="2052" max="2052" width="14.42578125" customWidth="1"/>
    <col min="2053" max="2053" width="9.7109375" bestFit="1" customWidth="1"/>
    <col min="2055" max="2055" width="10.7109375" customWidth="1"/>
    <col min="2298" max="2298" width="3.7109375" customWidth="1"/>
    <col min="2299" max="2300" width="14.7109375" customWidth="1"/>
    <col min="2301" max="2301" width="21.140625" customWidth="1"/>
    <col min="2302" max="2304" width="12.7109375" customWidth="1"/>
    <col min="2305" max="2305" width="9" customWidth="1"/>
    <col min="2306" max="2306" width="10.42578125" customWidth="1"/>
    <col min="2307" max="2307" width="14.5703125" customWidth="1"/>
    <col min="2308" max="2308" width="14.42578125" customWidth="1"/>
    <col min="2309" max="2309" width="9.7109375" bestFit="1" customWidth="1"/>
    <col min="2311" max="2311" width="10.7109375" customWidth="1"/>
    <col min="2554" max="2554" width="3.7109375" customWidth="1"/>
    <col min="2555" max="2556" width="14.7109375" customWidth="1"/>
    <col min="2557" max="2557" width="21.140625" customWidth="1"/>
    <col min="2558" max="2560" width="12.7109375" customWidth="1"/>
    <col min="2561" max="2561" width="9" customWidth="1"/>
    <col min="2562" max="2562" width="10.42578125" customWidth="1"/>
    <col min="2563" max="2563" width="14.5703125" customWidth="1"/>
    <col min="2564" max="2564" width="14.42578125" customWidth="1"/>
    <col min="2565" max="2565" width="9.7109375" bestFit="1" customWidth="1"/>
    <col min="2567" max="2567" width="10.7109375" customWidth="1"/>
    <col min="2810" max="2810" width="3.7109375" customWidth="1"/>
    <col min="2811" max="2812" width="14.7109375" customWidth="1"/>
    <col min="2813" max="2813" width="21.140625" customWidth="1"/>
    <col min="2814" max="2816" width="12.7109375" customWidth="1"/>
    <col min="2817" max="2817" width="9" customWidth="1"/>
    <col min="2818" max="2818" width="10.42578125" customWidth="1"/>
    <col min="2819" max="2819" width="14.5703125" customWidth="1"/>
    <col min="2820" max="2820" width="14.42578125" customWidth="1"/>
    <col min="2821" max="2821" width="9.7109375" bestFit="1" customWidth="1"/>
    <col min="2823" max="2823" width="10.7109375" customWidth="1"/>
    <col min="3066" max="3066" width="3.7109375" customWidth="1"/>
    <col min="3067" max="3068" width="14.7109375" customWidth="1"/>
    <col min="3069" max="3069" width="21.140625" customWidth="1"/>
    <col min="3070" max="3072" width="12.7109375" customWidth="1"/>
    <col min="3073" max="3073" width="9" customWidth="1"/>
    <col min="3074" max="3074" width="10.42578125" customWidth="1"/>
    <col min="3075" max="3075" width="14.5703125" customWidth="1"/>
    <col min="3076" max="3076" width="14.42578125" customWidth="1"/>
    <col min="3077" max="3077" width="9.7109375" bestFit="1" customWidth="1"/>
    <col min="3079" max="3079" width="10.7109375" customWidth="1"/>
    <col min="3322" max="3322" width="3.7109375" customWidth="1"/>
    <col min="3323" max="3324" width="14.7109375" customWidth="1"/>
    <col min="3325" max="3325" width="21.140625" customWidth="1"/>
    <col min="3326" max="3328" width="12.7109375" customWidth="1"/>
    <col min="3329" max="3329" width="9" customWidth="1"/>
    <col min="3330" max="3330" width="10.42578125" customWidth="1"/>
    <col min="3331" max="3331" width="14.5703125" customWidth="1"/>
    <col min="3332" max="3332" width="14.42578125" customWidth="1"/>
    <col min="3333" max="3333" width="9.7109375" bestFit="1" customWidth="1"/>
    <col min="3335" max="3335" width="10.7109375" customWidth="1"/>
    <col min="3578" max="3578" width="3.7109375" customWidth="1"/>
    <col min="3579" max="3580" width="14.7109375" customWidth="1"/>
    <col min="3581" max="3581" width="21.140625" customWidth="1"/>
    <col min="3582" max="3584" width="12.7109375" customWidth="1"/>
    <col min="3585" max="3585" width="9" customWidth="1"/>
    <col min="3586" max="3586" width="10.42578125" customWidth="1"/>
    <col min="3587" max="3587" width="14.5703125" customWidth="1"/>
    <col min="3588" max="3588" width="14.42578125" customWidth="1"/>
    <col min="3589" max="3589" width="9.7109375" bestFit="1" customWidth="1"/>
    <col min="3591" max="3591" width="10.7109375" customWidth="1"/>
    <col min="3834" max="3834" width="3.7109375" customWidth="1"/>
    <col min="3835" max="3836" width="14.7109375" customWidth="1"/>
    <col min="3837" max="3837" width="21.140625" customWidth="1"/>
    <col min="3838" max="3840" width="12.7109375" customWidth="1"/>
    <col min="3841" max="3841" width="9" customWidth="1"/>
    <col min="3842" max="3842" width="10.42578125" customWidth="1"/>
    <col min="3843" max="3843" width="14.5703125" customWidth="1"/>
    <col min="3844" max="3844" width="14.42578125" customWidth="1"/>
    <col min="3845" max="3845" width="9.7109375" bestFit="1" customWidth="1"/>
    <col min="3847" max="3847" width="10.7109375" customWidth="1"/>
    <col min="4090" max="4090" width="3.7109375" customWidth="1"/>
    <col min="4091" max="4092" width="14.7109375" customWidth="1"/>
    <col min="4093" max="4093" width="21.140625" customWidth="1"/>
    <col min="4094" max="4096" width="12.7109375" customWidth="1"/>
    <col min="4097" max="4097" width="9" customWidth="1"/>
    <col min="4098" max="4098" width="10.42578125" customWidth="1"/>
    <col min="4099" max="4099" width="14.5703125" customWidth="1"/>
    <col min="4100" max="4100" width="14.42578125" customWidth="1"/>
    <col min="4101" max="4101" width="9.7109375" bestFit="1" customWidth="1"/>
    <col min="4103" max="4103" width="10.7109375" customWidth="1"/>
    <col min="4346" max="4346" width="3.7109375" customWidth="1"/>
    <col min="4347" max="4348" width="14.7109375" customWidth="1"/>
    <col min="4349" max="4349" width="21.140625" customWidth="1"/>
    <col min="4350" max="4352" width="12.7109375" customWidth="1"/>
    <col min="4353" max="4353" width="9" customWidth="1"/>
    <col min="4354" max="4354" width="10.42578125" customWidth="1"/>
    <col min="4355" max="4355" width="14.5703125" customWidth="1"/>
    <col min="4356" max="4356" width="14.42578125" customWidth="1"/>
    <col min="4357" max="4357" width="9.7109375" bestFit="1" customWidth="1"/>
    <col min="4359" max="4359" width="10.7109375" customWidth="1"/>
    <col min="4602" max="4602" width="3.7109375" customWidth="1"/>
    <col min="4603" max="4604" width="14.7109375" customWidth="1"/>
    <col min="4605" max="4605" width="21.140625" customWidth="1"/>
    <col min="4606" max="4608" width="12.7109375" customWidth="1"/>
    <col min="4609" max="4609" width="9" customWidth="1"/>
    <col min="4610" max="4610" width="10.42578125" customWidth="1"/>
    <col min="4611" max="4611" width="14.5703125" customWidth="1"/>
    <col min="4612" max="4612" width="14.42578125" customWidth="1"/>
    <col min="4613" max="4613" width="9.7109375" bestFit="1" customWidth="1"/>
    <col min="4615" max="4615" width="10.7109375" customWidth="1"/>
    <col min="4858" max="4858" width="3.7109375" customWidth="1"/>
    <col min="4859" max="4860" width="14.7109375" customWidth="1"/>
    <col min="4861" max="4861" width="21.140625" customWidth="1"/>
    <col min="4862" max="4864" width="12.7109375" customWidth="1"/>
    <col min="4865" max="4865" width="9" customWidth="1"/>
    <col min="4866" max="4866" width="10.42578125" customWidth="1"/>
    <col min="4867" max="4867" width="14.5703125" customWidth="1"/>
    <col min="4868" max="4868" width="14.42578125" customWidth="1"/>
    <col min="4869" max="4869" width="9.7109375" bestFit="1" customWidth="1"/>
    <col min="4871" max="4871" width="10.7109375" customWidth="1"/>
    <col min="5114" max="5114" width="3.7109375" customWidth="1"/>
    <col min="5115" max="5116" width="14.7109375" customWidth="1"/>
    <col min="5117" max="5117" width="21.140625" customWidth="1"/>
    <col min="5118" max="5120" width="12.7109375" customWidth="1"/>
    <col min="5121" max="5121" width="9" customWidth="1"/>
    <col min="5122" max="5122" width="10.42578125" customWidth="1"/>
    <col min="5123" max="5123" width="14.5703125" customWidth="1"/>
    <col min="5124" max="5124" width="14.42578125" customWidth="1"/>
    <col min="5125" max="5125" width="9.7109375" bestFit="1" customWidth="1"/>
    <col min="5127" max="5127" width="10.7109375" customWidth="1"/>
    <col min="5370" max="5370" width="3.7109375" customWidth="1"/>
    <col min="5371" max="5372" width="14.7109375" customWidth="1"/>
    <col min="5373" max="5373" width="21.140625" customWidth="1"/>
    <col min="5374" max="5376" width="12.7109375" customWidth="1"/>
    <col min="5377" max="5377" width="9" customWidth="1"/>
    <col min="5378" max="5378" width="10.42578125" customWidth="1"/>
    <col min="5379" max="5379" width="14.5703125" customWidth="1"/>
    <col min="5380" max="5380" width="14.42578125" customWidth="1"/>
    <col min="5381" max="5381" width="9.7109375" bestFit="1" customWidth="1"/>
    <col min="5383" max="5383" width="10.7109375" customWidth="1"/>
    <col min="5626" max="5626" width="3.7109375" customWidth="1"/>
    <col min="5627" max="5628" width="14.7109375" customWidth="1"/>
    <col min="5629" max="5629" width="21.140625" customWidth="1"/>
    <col min="5630" max="5632" width="12.7109375" customWidth="1"/>
    <col min="5633" max="5633" width="9" customWidth="1"/>
    <col min="5634" max="5634" width="10.42578125" customWidth="1"/>
    <col min="5635" max="5635" width="14.5703125" customWidth="1"/>
    <col min="5636" max="5636" width="14.42578125" customWidth="1"/>
    <col min="5637" max="5637" width="9.7109375" bestFit="1" customWidth="1"/>
    <col min="5639" max="5639" width="10.7109375" customWidth="1"/>
    <col min="5882" max="5882" width="3.7109375" customWidth="1"/>
    <col min="5883" max="5884" width="14.7109375" customWidth="1"/>
    <col min="5885" max="5885" width="21.140625" customWidth="1"/>
    <col min="5886" max="5888" width="12.7109375" customWidth="1"/>
    <col min="5889" max="5889" width="9" customWidth="1"/>
    <col min="5890" max="5890" width="10.42578125" customWidth="1"/>
    <col min="5891" max="5891" width="14.5703125" customWidth="1"/>
    <col min="5892" max="5892" width="14.42578125" customWidth="1"/>
    <col min="5893" max="5893" width="9.7109375" bestFit="1" customWidth="1"/>
    <col min="5895" max="5895" width="10.7109375" customWidth="1"/>
    <col min="6138" max="6138" width="3.7109375" customWidth="1"/>
    <col min="6139" max="6140" width="14.7109375" customWidth="1"/>
    <col min="6141" max="6141" width="21.140625" customWidth="1"/>
    <col min="6142" max="6144" width="12.7109375" customWidth="1"/>
    <col min="6145" max="6145" width="9" customWidth="1"/>
    <col min="6146" max="6146" width="10.42578125" customWidth="1"/>
    <col min="6147" max="6147" width="14.5703125" customWidth="1"/>
    <col min="6148" max="6148" width="14.42578125" customWidth="1"/>
    <col min="6149" max="6149" width="9.7109375" bestFit="1" customWidth="1"/>
    <col min="6151" max="6151" width="10.7109375" customWidth="1"/>
    <col min="6394" max="6394" width="3.7109375" customWidth="1"/>
    <col min="6395" max="6396" width="14.7109375" customWidth="1"/>
    <col min="6397" max="6397" width="21.140625" customWidth="1"/>
    <col min="6398" max="6400" width="12.7109375" customWidth="1"/>
    <col min="6401" max="6401" width="9" customWidth="1"/>
    <col min="6402" max="6402" width="10.42578125" customWidth="1"/>
    <col min="6403" max="6403" width="14.5703125" customWidth="1"/>
    <col min="6404" max="6404" width="14.42578125" customWidth="1"/>
    <col min="6405" max="6405" width="9.7109375" bestFit="1" customWidth="1"/>
    <col min="6407" max="6407" width="10.7109375" customWidth="1"/>
    <col min="6650" max="6650" width="3.7109375" customWidth="1"/>
    <col min="6651" max="6652" width="14.7109375" customWidth="1"/>
    <col min="6653" max="6653" width="21.140625" customWidth="1"/>
    <col min="6654" max="6656" width="12.7109375" customWidth="1"/>
    <col min="6657" max="6657" width="9" customWidth="1"/>
    <col min="6658" max="6658" width="10.42578125" customWidth="1"/>
    <col min="6659" max="6659" width="14.5703125" customWidth="1"/>
    <col min="6660" max="6660" width="14.42578125" customWidth="1"/>
    <col min="6661" max="6661" width="9.7109375" bestFit="1" customWidth="1"/>
    <col min="6663" max="6663" width="10.7109375" customWidth="1"/>
    <col min="6906" max="6906" width="3.7109375" customWidth="1"/>
    <col min="6907" max="6908" width="14.7109375" customWidth="1"/>
    <col min="6909" max="6909" width="21.140625" customWidth="1"/>
    <col min="6910" max="6912" width="12.7109375" customWidth="1"/>
    <col min="6913" max="6913" width="9" customWidth="1"/>
    <col min="6914" max="6914" width="10.42578125" customWidth="1"/>
    <col min="6915" max="6915" width="14.5703125" customWidth="1"/>
    <col min="6916" max="6916" width="14.42578125" customWidth="1"/>
    <col min="6917" max="6917" width="9.7109375" bestFit="1" customWidth="1"/>
    <col min="6919" max="6919" width="10.7109375" customWidth="1"/>
    <col min="7162" max="7162" width="3.7109375" customWidth="1"/>
    <col min="7163" max="7164" width="14.7109375" customWidth="1"/>
    <col min="7165" max="7165" width="21.140625" customWidth="1"/>
    <col min="7166" max="7168" width="12.7109375" customWidth="1"/>
    <col min="7169" max="7169" width="9" customWidth="1"/>
    <col min="7170" max="7170" width="10.42578125" customWidth="1"/>
    <col min="7171" max="7171" width="14.5703125" customWidth="1"/>
    <col min="7172" max="7172" width="14.42578125" customWidth="1"/>
    <col min="7173" max="7173" width="9.7109375" bestFit="1" customWidth="1"/>
    <col min="7175" max="7175" width="10.7109375" customWidth="1"/>
    <col min="7418" max="7418" width="3.7109375" customWidth="1"/>
    <col min="7419" max="7420" width="14.7109375" customWidth="1"/>
    <col min="7421" max="7421" width="21.140625" customWidth="1"/>
    <col min="7422" max="7424" width="12.7109375" customWidth="1"/>
    <col min="7425" max="7425" width="9" customWidth="1"/>
    <col min="7426" max="7426" width="10.42578125" customWidth="1"/>
    <col min="7427" max="7427" width="14.5703125" customWidth="1"/>
    <col min="7428" max="7428" width="14.42578125" customWidth="1"/>
    <col min="7429" max="7429" width="9.7109375" bestFit="1" customWidth="1"/>
    <col min="7431" max="7431" width="10.7109375" customWidth="1"/>
    <col min="7674" max="7674" width="3.7109375" customWidth="1"/>
    <col min="7675" max="7676" width="14.7109375" customWidth="1"/>
    <col min="7677" max="7677" width="21.140625" customWidth="1"/>
    <col min="7678" max="7680" width="12.7109375" customWidth="1"/>
    <col min="7681" max="7681" width="9" customWidth="1"/>
    <col min="7682" max="7682" width="10.42578125" customWidth="1"/>
    <col min="7683" max="7683" width="14.5703125" customWidth="1"/>
    <col min="7684" max="7684" width="14.42578125" customWidth="1"/>
    <col min="7685" max="7685" width="9.7109375" bestFit="1" customWidth="1"/>
    <col min="7687" max="7687" width="10.7109375" customWidth="1"/>
    <col min="7930" max="7930" width="3.7109375" customWidth="1"/>
    <col min="7931" max="7932" width="14.7109375" customWidth="1"/>
    <col min="7933" max="7933" width="21.140625" customWidth="1"/>
    <col min="7934" max="7936" width="12.7109375" customWidth="1"/>
    <col min="7937" max="7937" width="9" customWidth="1"/>
    <col min="7938" max="7938" width="10.42578125" customWidth="1"/>
    <col min="7939" max="7939" width="14.5703125" customWidth="1"/>
    <col min="7940" max="7940" width="14.42578125" customWidth="1"/>
    <col min="7941" max="7941" width="9.7109375" bestFit="1" customWidth="1"/>
    <col min="7943" max="7943" width="10.7109375" customWidth="1"/>
    <col min="8186" max="8186" width="3.7109375" customWidth="1"/>
    <col min="8187" max="8188" width="14.7109375" customWidth="1"/>
    <col min="8189" max="8189" width="21.140625" customWidth="1"/>
    <col min="8190" max="8192" width="12.7109375" customWidth="1"/>
    <col min="8193" max="8193" width="9" customWidth="1"/>
    <col min="8194" max="8194" width="10.42578125" customWidth="1"/>
    <col min="8195" max="8195" width="14.5703125" customWidth="1"/>
    <col min="8196" max="8196" width="14.42578125" customWidth="1"/>
    <col min="8197" max="8197" width="9.7109375" bestFit="1" customWidth="1"/>
    <col min="8199" max="8199" width="10.7109375" customWidth="1"/>
    <col min="8442" max="8442" width="3.7109375" customWidth="1"/>
    <col min="8443" max="8444" width="14.7109375" customWidth="1"/>
    <col min="8445" max="8445" width="21.140625" customWidth="1"/>
    <col min="8446" max="8448" width="12.7109375" customWidth="1"/>
    <col min="8449" max="8449" width="9" customWidth="1"/>
    <col min="8450" max="8450" width="10.42578125" customWidth="1"/>
    <col min="8451" max="8451" width="14.5703125" customWidth="1"/>
    <col min="8452" max="8452" width="14.42578125" customWidth="1"/>
    <col min="8453" max="8453" width="9.7109375" bestFit="1" customWidth="1"/>
    <col min="8455" max="8455" width="10.7109375" customWidth="1"/>
    <col min="8698" max="8698" width="3.7109375" customWidth="1"/>
    <col min="8699" max="8700" width="14.7109375" customWidth="1"/>
    <col min="8701" max="8701" width="21.140625" customWidth="1"/>
    <col min="8702" max="8704" width="12.7109375" customWidth="1"/>
    <col min="8705" max="8705" width="9" customWidth="1"/>
    <col min="8706" max="8706" width="10.42578125" customWidth="1"/>
    <col min="8707" max="8707" width="14.5703125" customWidth="1"/>
    <col min="8708" max="8708" width="14.42578125" customWidth="1"/>
    <col min="8709" max="8709" width="9.7109375" bestFit="1" customWidth="1"/>
    <col min="8711" max="8711" width="10.7109375" customWidth="1"/>
    <col min="8954" max="8954" width="3.7109375" customWidth="1"/>
    <col min="8955" max="8956" width="14.7109375" customWidth="1"/>
    <col min="8957" max="8957" width="21.140625" customWidth="1"/>
    <col min="8958" max="8960" width="12.7109375" customWidth="1"/>
    <col min="8961" max="8961" width="9" customWidth="1"/>
    <col min="8962" max="8962" width="10.42578125" customWidth="1"/>
    <col min="8963" max="8963" width="14.5703125" customWidth="1"/>
    <col min="8964" max="8964" width="14.42578125" customWidth="1"/>
    <col min="8965" max="8965" width="9.7109375" bestFit="1" customWidth="1"/>
    <col min="8967" max="8967" width="10.7109375" customWidth="1"/>
    <col min="9210" max="9210" width="3.7109375" customWidth="1"/>
    <col min="9211" max="9212" width="14.7109375" customWidth="1"/>
    <col min="9213" max="9213" width="21.140625" customWidth="1"/>
    <col min="9214" max="9216" width="12.7109375" customWidth="1"/>
    <col min="9217" max="9217" width="9" customWidth="1"/>
    <col min="9218" max="9218" width="10.42578125" customWidth="1"/>
    <col min="9219" max="9219" width="14.5703125" customWidth="1"/>
    <col min="9220" max="9220" width="14.42578125" customWidth="1"/>
    <col min="9221" max="9221" width="9.7109375" bestFit="1" customWidth="1"/>
    <col min="9223" max="9223" width="10.7109375" customWidth="1"/>
    <col min="9466" max="9466" width="3.7109375" customWidth="1"/>
    <col min="9467" max="9468" width="14.7109375" customWidth="1"/>
    <col min="9469" max="9469" width="21.140625" customWidth="1"/>
    <col min="9470" max="9472" width="12.7109375" customWidth="1"/>
    <col min="9473" max="9473" width="9" customWidth="1"/>
    <col min="9474" max="9474" width="10.42578125" customWidth="1"/>
    <col min="9475" max="9475" width="14.5703125" customWidth="1"/>
    <col min="9476" max="9476" width="14.42578125" customWidth="1"/>
    <col min="9477" max="9477" width="9.7109375" bestFit="1" customWidth="1"/>
    <col min="9479" max="9479" width="10.7109375" customWidth="1"/>
    <col min="9722" max="9722" width="3.7109375" customWidth="1"/>
    <col min="9723" max="9724" width="14.7109375" customWidth="1"/>
    <col min="9725" max="9725" width="21.140625" customWidth="1"/>
    <col min="9726" max="9728" width="12.7109375" customWidth="1"/>
    <col min="9729" max="9729" width="9" customWidth="1"/>
    <col min="9730" max="9730" width="10.42578125" customWidth="1"/>
    <col min="9731" max="9731" width="14.5703125" customWidth="1"/>
    <col min="9732" max="9732" width="14.42578125" customWidth="1"/>
    <col min="9733" max="9733" width="9.7109375" bestFit="1" customWidth="1"/>
    <col min="9735" max="9735" width="10.7109375" customWidth="1"/>
    <col min="9978" max="9978" width="3.7109375" customWidth="1"/>
    <col min="9979" max="9980" width="14.7109375" customWidth="1"/>
    <col min="9981" max="9981" width="21.140625" customWidth="1"/>
    <col min="9982" max="9984" width="12.7109375" customWidth="1"/>
    <col min="9985" max="9985" width="9" customWidth="1"/>
    <col min="9986" max="9986" width="10.42578125" customWidth="1"/>
    <col min="9987" max="9987" width="14.5703125" customWidth="1"/>
    <col min="9988" max="9988" width="14.42578125" customWidth="1"/>
    <col min="9989" max="9989" width="9.7109375" bestFit="1" customWidth="1"/>
    <col min="9991" max="9991" width="10.7109375" customWidth="1"/>
    <col min="10234" max="10234" width="3.7109375" customWidth="1"/>
    <col min="10235" max="10236" width="14.7109375" customWidth="1"/>
    <col min="10237" max="10237" width="21.140625" customWidth="1"/>
    <col min="10238" max="10240" width="12.7109375" customWidth="1"/>
    <col min="10241" max="10241" width="9" customWidth="1"/>
    <col min="10242" max="10242" width="10.42578125" customWidth="1"/>
    <col min="10243" max="10243" width="14.5703125" customWidth="1"/>
    <col min="10244" max="10244" width="14.42578125" customWidth="1"/>
    <col min="10245" max="10245" width="9.7109375" bestFit="1" customWidth="1"/>
    <col min="10247" max="10247" width="10.7109375" customWidth="1"/>
    <col min="10490" max="10490" width="3.7109375" customWidth="1"/>
    <col min="10491" max="10492" width="14.7109375" customWidth="1"/>
    <col min="10493" max="10493" width="21.140625" customWidth="1"/>
    <col min="10494" max="10496" width="12.7109375" customWidth="1"/>
    <col min="10497" max="10497" width="9" customWidth="1"/>
    <col min="10498" max="10498" width="10.42578125" customWidth="1"/>
    <col min="10499" max="10499" width="14.5703125" customWidth="1"/>
    <col min="10500" max="10500" width="14.42578125" customWidth="1"/>
    <col min="10501" max="10501" width="9.7109375" bestFit="1" customWidth="1"/>
    <col min="10503" max="10503" width="10.7109375" customWidth="1"/>
    <col min="10746" max="10746" width="3.7109375" customWidth="1"/>
    <col min="10747" max="10748" width="14.7109375" customWidth="1"/>
    <col min="10749" max="10749" width="21.140625" customWidth="1"/>
    <col min="10750" max="10752" width="12.7109375" customWidth="1"/>
    <col min="10753" max="10753" width="9" customWidth="1"/>
    <col min="10754" max="10754" width="10.42578125" customWidth="1"/>
    <col min="10755" max="10755" width="14.5703125" customWidth="1"/>
    <col min="10756" max="10756" width="14.42578125" customWidth="1"/>
    <col min="10757" max="10757" width="9.7109375" bestFit="1" customWidth="1"/>
    <col min="10759" max="10759" width="10.7109375" customWidth="1"/>
    <col min="11002" max="11002" width="3.7109375" customWidth="1"/>
    <col min="11003" max="11004" width="14.7109375" customWidth="1"/>
    <col min="11005" max="11005" width="21.140625" customWidth="1"/>
    <col min="11006" max="11008" width="12.7109375" customWidth="1"/>
    <col min="11009" max="11009" width="9" customWidth="1"/>
    <col min="11010" max="11010" width="10.42578125" customWidth="1"/>
    <col min="11011" max="11011" width="14.5703125" customWidth="1"/>
    <col min="11012" max="11012" width="14.42578125" customWidth="1"/>
    <col min="11013" max="11013" width="9.7109375" bestFit="1" customWidth="1"/>
    <col min="11015" max="11015" width="10.7109375" customWidth="1"/>
    <col min="11258" max="11258" width="3.7109375" customWidth="1"/>
    <col min="11259" max="11260" width="14.7109375" customWidth="1"/>
    <col min="11261" max="11261" width="21.140625" customWidth="1"/>
    <col min="11262" max="11264" width="12.7109375" customWidth="1"/>
    <col min="11265" max="11265" width="9" customWidth="1"/>
    <col min="11266" max="11266" width="10.42578125" customWidth="1"/>
    <col min="11267" max="11267" width="14.5703125" customWidth="1"/>
    <col min="11268" max="11268" width="14.42578125" customWidth="1"/>
    <col min="11269" max="11269" width="9.7109375" bestFit="1" customWidth="1"/>
    <col min="11271" max="11271" width="10.7109375" customWidth="1"/>
    <col min="11514" max="11514" width="3.7109375" customWidth="1"/>
    <col min="11515" max="11516" width="14.7109375" customWidth="1"/>
    <col min="11517" max="11517" width="21.140625" customWidth="1"/>
    <col min="11518" max="11520" width="12.7109375" customWidth="1"/>
    <col min="11521" max="11521" width="9" customWidth="1"/>
    <col min="11522" max="11522" width="10.42578125" customWidth="1"/>
    <col min="11523" max="11523" width="14.5703125" customWidth="1"/>
    <col min="11524" max="11524" width="14.42578125" customWidth="1"/>
    <col min="11525" max="11525" width="9.7109375" bestFit="1" customWidth="1"/>
    <col min="11527" max="11527" width="10.7109375" customWidth="1"/>
    <col min="11770" max="11770" width="3.7109375" customWidth="1"/>
    <col min="11771" max="11772" width="14.7109375" customWidth="1"/>
    <col min="11773" max="11773" width="21.140625" customWidth="1"/>
    <col min="11774" max="11776" width="12.7109375" customWidth="1"/>
    <col min="11777" max="11777" width="9" customWidth="1"/>
    <col min="11778" max="11778" width="10.42578125" customWidth="1"/>
    <col min="11779" max="11779" width="14.5703125" customWidth="1"/>
    <col min="11780" max="11780" width="14.42578125" customWidth="1"/>
    <col min="11781" max="11781" width="9.7109375" bestFit="1" customWidth="1"/>
    <col min="11783" max="11783" width="10.7109375" customWidth="1"/>
    <col min="12026" max="12026" width="3.7109375" customWidth="1"/>
    <col min="12027" max="12028" width="14.7109375" customWidth="1"/>
    <col min="12029" max="12029" width="21.140625" customWidth="1"/>
    <col min="12030" max="12032" width="12.7109375" customWidth="1"/>
    <col min="12033" max="12033" width="9" customWidth="1"/>
    <col min="12034" max="12034" width="10.42578125" customWidth="1"/>
    <col min="12035" max="12035" width="14.5703125" customWidth="1"/>
    <col min="12036" max="12036" width="14.42578125" customWidth="1"/>
    <col min="12037" max="12037" width="9.7109375" bestFit="1" customWidth="1"/>
    <col min="12039" max="12039" width="10.7109375" customWidth="1"/>
    <col min="12282" max="12282" width="3.7109375" customWidth="1"/>
    <col min="12283" max="12284" width="14.7109375" customWidth="1"/>
    <col min="12285" max="12285" width="21.140625" customWidth="1"/>
    <col min="12286" max="12288" width="12.7109375" customWidth="1"/>
    <col min="12289" max="12289" width="9" customWidth="1"/>
    <col min="12290" max="12290" width="10.42578125" customWidth="1"/>
    <col min="12291" max="12291" width="14.5703125" customWidth="1"/>
    <col min="12292" max="12292" width="14.42578125" customWidth="1"/>
    <col min="12293" max="12293" width="9.7109375" bestFit="1" customWidth="1"/>
    <col min="12295" max="12295" width="10.7109375" customWidth="1"/>
    <col min="12538" max="12538" width="3.7109375" customWidth="1"/>
    <col min="12539" max="12540" width="14.7109375" customWidth="1"/>
    <col min="12541" max="12541" width="21.140625" customWidth="1"/>
    <col min="12542" max="12544" width="12.7109375" customWidth="1"/>
    <col min="12545" max="12545" width="9" customWidth="1"/>
    <col min="12546" max="12546" width="10.42578125" customWidth="1"/>
    <col min="12547" max="12547" width="14.5703125" customWidth="1"/>
    <col min="12548" max="12548" width="14.42578125" customWidth="1"/>
    <col min="12549" max="12549" width="9.7109375" bestFit="1" customWidth="1"/>
    <col min="12551" max="12551" width="10.7109375" customWidth="1"/>
    <col min="12794" max="12794" width="3.7109375" customWidth="1"/>
    <col min="12795" max="12796" width="14.7109375" customWidth="1"/>
    <col min="12797" max="12797" width="21.140625" customWidth="1"/>
    <col min="12798" max="12800" width="12.7109375" customWidth="1"/>
    <col min="12801" max="12801" width="9" customWidth="1"/>
    <col min="12802" max="12802" width="10.42578125" customWidth="1"/>
    <col min="12803" max="12803" width="14.5703125" customWidth="1"/>
    <col min="12804" max="12804" width="14.42578125" customWidth="1"/>
    <col min="12805" max="12805" width="9.7109375" bestFit="1" customWidth="1"/>
    <col min="12807" max="12807" width="10.7109375" customWidth="1"/>
    <col min="13050" max="13050" width="3.7109375" customWidth="1"/>
    <col min="13051" max="13052" width="14.7109375" customWidth="1"/>
    <col min="13053" max="13053" width="21.140625" customWidth="1"/>
    <col min="13054" max="13056" width="12.7109375" customWidth="1"/>
    <col min="13057" max="13057" width="9" customWidth="1"/>
    <col min="13058" max="13058" width="10.42578125" customWidth="1"/>
    <col min="13059" max="13059" width="14.5703125" customWidth="1"/>
    <col min="13060" max="13060" width="14.42578125" customWidth="1"/>
    <col min="13061" max="13061" width="9.7109375" bestFit="1" customWidth="1"/>
    <col min="13063" max="13063" width="10.7109375" customWidth="1"/>
    <col min="13306" max="13306" width="3.7109375" customWidth="1"/>
    <col min="13307" max="13308" width="14.7109375" customWidth="1"/>
    <col min="13309" max="13309" width="21.140625" customWidth="1"/>
    <col min="13310" max="13312" width="12.7109375" customWidth="1"/>
    <col min="13313" max="13313" width="9" customWidth="1"/>
    <col min="13314" max="13314" width="10.42578125" customWidth="1"/>
    <col min="13315" max="13315" width="14.5703125" customWidth="1"/>
    <col min="13316" max="13316" width="14.42578125" customWidth="1"/>
    <col min="13317" max="13317" width="9.7109375" bestFit="1" customWidth="1"/>
    <col min="13319" max="13319" width="10.7109375" customWidth="1"/>
    <col min="13562" max="13562" width="3.7109375" customWidth="1"/>
    <col min="13563" max="13564" width="14.7109375" customWidth="1"/>
    <col min="13565" max="13565" width="21.140625" customWidth="1"/>
    <col min="13566" max="13568" width="12.7109375" customWidth="1"/>
    <col min="13569" max="13569" width="9" customWidth="1"/>
    <col min="13570" max="13570" width="10.42578125" customWidth="1"/>
    <col min="13571" max="13571" width="14.5703125" customWidth="1"/>
    <col min="13572" max="13572" width="14.42578125" customWidth="1"/>
    <col min="13573" max="13573" width="9.7109375" bestFit="1" customWidth="1"/>
    <col min="13575" max="13575" width="10.7109375" customWidth="1"/>
    <col min="13818" max="13818" width="3.7109375" customWidth="1"/>
    <col min="13819" max="13820" width="14.7109375" customWidth="1"/>
    <col min="13821" max="13821" width="21.140625" customWidth="1"/>
    <col min="13822" max="13824" width="12.7109375" customWidth="1"/>
    <col min="13825" max="13825" width="9" customWidth="1"/>
    <col min="13826" max="13826" width="10.42578125" customWidth="1"/>
    <col min="13827" max="13827" width="14.5703125" customWidth="1"/>
    <col min="13828" max="13828" width="14.42578125" customWidth="1"/>
    <col min="13829" max="13829" width="9.7109375" bestFit="1" customWidth="1"/>
    <col min="13831" max="13831" width="10.7109375" customWidth="1"/>
    <col min="14074" max="14074" width="3.7109375" customWidth="1"/>
    <col min="14075" max="14076" width="14.7109375" customWidth="1"/>
    <col min="14077" max="14077" width="21.140625" customWidth="1"/>
    <col min="14078" max="14080" width="12.7109375" customWidth="1"/>
    <col min="14081" max="14081" width="9" customWidth="1"/>
    <col min="14082" max="14082" width="10.42578125" customWidth="1"/>
    <col min="14083" max="14083" width="14.5703125" customWidth="1"/>
    <col min="14084" max="14084" width="14.42578125" customWidth="1"/>
    <col min="14085" max="14085" width="9.7109375" bestFit="1" customWidth="1"/>
    <col min="14087" max="14087" width="10.7109375" customWidth="1"/>
    <col min="14330" max="14330" width="3.7109375" customWidth="1"/>
    <col min="14331" max="14332" width="14.7109375" customWidth="1"/>
    <col min="14333" max="14333" width="21.140625" customWidth="1"/>
    <col min="14334" max="14336" width="12.7109375" customWidth="1"/>
    <col min="14337" max="14337" width="9" customWidth="1"/>
    <col min="14338" max="14338" width="10.42578125" customWidth="1"/>
    <col min="14339" max="14339" width="14.5703125" customWidth="1"/>
    <col min="14340" max="14340" width="14.42578125" customWidth="1"/>
    <col min="14341" max="14341" width="9.7109375" bestFit="1" customWidth="1"/>
    <col min="14343" max="14343" width="10.7109375" customWidth="1"/>
    <col min="14586" max="14586" width="3.7109375" customWidth="1"/>
    <col min="14587" max="14588" width="14.7109375" customWidth="1"/>
    <col min="14589" max="14589" width="21.140625" customWidth="1"/>
    <col min="14590" max="14592" width="12.7109375" customWidth="1"/>
    <col min="14593" max="14593" width="9" customWidth="1"/>
    <col min="14594" max="14594" width="10.42578125" customWidth="1"/>
    <col min="14595" max="14595" width="14.5703125" customWidth="1"/>
    <col min="14596" max="14596" width="14.42578125" customWidth="1"/>
    <col min="14597" max="14597" width="9.7109375" bestFit="1" customWidth="1"/>
    <col min="14599" max="14599" width="10.7109375" customWidth="1"/>
    <col min="14842" max="14842" width="3.7109375" customWidth="1"/>
    <col min="14843" max="14844" width="14.7109375" customWidth="1"/>
    <col min="14845" max="14845" width="21.140625" customWidth="1"/>
    <col min="14846" max="14848" width="12.7109375" customWidth="1"/>
    <col min="14849" max="14849" width="9" customWidth="1"/>
    <col min="14850" max="14850" width="10.42578125" customWidth="1"/>
    <col min="14851" max="14851" width="14.5703125" customWidth="1"/>
    <col min="14852" max="14852" width="14.42578125" customWidth="1"/>
    <col min="14853" max="14853" width="9.7109375" bestFit="1" customWidth="1"/>
    <col min="14855" max="14855" width="10.7109375" customWidth="1"/>
    <col min="15098" max="15098" width="3.7109375" customWidth="1"/>
    <col min="15099" max="15100" width="14.7109375" customWidth="1"/>
    <col min="15101" max="15101" width="21.140625" customWidth="1"/>
    <col min="15102" max="15104" width="12.7109375" customWidth="1"/>
    <col min="15105" max="15105" width="9" customWidth="1"/>
    <col min="15106" max="15106" width="10.42578125" customWidth="1"/>
    <col min="15107" max="15107" width="14.5703125" customWidth="1"/>
    <col min="15108" max="15108" width="14.42578125" customWidth="1"/>
    <col min="15109" max="15109" width="9.7109375" bestFit="1" customWidth="1"/>
    <col min="15111" max="15111" width="10.7109375" customWidth="1"/>
    <col min="15354" max="15354" width="3.7109375" customWidth="1"/>
    <col min="15355" max="15356" width="14.7109375" customWidth="1"/>
    <col min="15357" max="15357" width="21.140625" customWidth="1"/>
    <col min="15358" max="15360" width="12.7109375" customWidth="1"/>
    <col min="15361" max="15361" width="9" customWidth="1"/>
    <col min="15362" max="15362" width="10.42578125" customWidth="1"/>
    <col min="15363" max="15363" width="14.5703125" customWidth="1"/>
    <col min="15364" max="15364" width="14.42578125" customWidth="1"/>
    <col min="15365" max="15365" width="9.7109375" bestFit="1" customWidth="1"/>
    <col min="15367" max="15367" width="10.7109375" customWidth="1"/>
    <col min="15610" max="15610" width="3.7109375" customWidth="1"/>
    <col min="15611" max="15612" width="14.7109375" customWidth="1"/>
    <col min="15613" max="15613" width="21.140625" customWidth="1"/>
    <col min="15614" max="15616" width="12.7109375" customWidth="1"/>
    <col min="15617" max="15617" width="9" customWidth="1"/>
    <col min="15618" max="15618" width="10.42578125" customWidth="1"/>
    <col min="15619" max="15619" width="14.5703125" customWidth="1"/>
    <col min="15620" max="15620" width="14.42578125" customWidth="1"/>
    <col min="15621" max="15621" width="9.7109375" bestFit="1" customWidth="1"/>
    <col min="15623" max="15623" width="10.7109375" customWidth="1"/>
    <col min="15866" max="15866" width="3.7109375" customWidth="1"/>
    <col min="15867" max="15868" width="14.7109375" customWidth="1"/>
    <col min="15869" max="15869" width="21.140625" customWidth="1"/>
    <col min="15870" max="15872" width="12.7109375" customWidth="1"/>
    <col min="15873" max="15873" width="9" customWidth="1"/>
    <col min="15874" max="15874" width="10.42578125" customWidth="1"/>
    <col min="15875" max="15875" width="14.5703125" customWidth="1"/>
    <col min="15876" max="15876" width="14.42578125" customWidth="1"/>
    <col min="15877" max="15877" width="9.7109375" bestFit="1" customWidth="1"/>
    <col min="15879" max="15879" width="10.7109375" customWidth="1"/>
    <col min="16122" max="16122" width="3.7109375" customWidth="1"/>
    <col min="16123" max="16124" width="14.7109375" customWidth="1"/>
    <col min="16125" max="16125" width="21.140625" customWidth="1"/>
    <col min="16126" max="16128" width="12.7109375" customWidth="1"/>
    <col min="16129" max="16129" width="9" customWidth="1"/>
    <col min="16130" max="16130" width="10.42578125" customWidth="1"/>
    <col min="16131" max="16131" width="14.5703125" customWidth="1"/>
    <col min="16132" max="16132" width="14.42578125" customWidth="1"/>
    <col min="16133" max="16133" width="9.7109375" bestFit="1" customWidth="1"/>
    <col min="16135" max="16135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234</v>
      </c>
      <c r="B20" s="583"/>
      <c r="C20" s="583"/>
      <c r="D20" s="584" t="s">
        <v>23</v>
      </c>
      <c r="E20" s="584"/>
      <c r="F20" s="560">
        <f>Salário!D15</f>
        <v>2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332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Salário!C15</f>
        <v xml:space="preserve">7823-05 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234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Salário!E15</f>
        <v>1975.6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1975.6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</v>
      </c>
      <c r="G37" s="57">
        <f>$G$36*F37</f>
        <v>0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1975.6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66" t="s">
        <v>9</v>
      </c>
      <c r="B44" s="85" t="s">
        <v>48</v>
      </c>
      <c r="C44" s="85"/>
      <c r="D44" s="67"/>
      <c r="E44" s="86"/>
      <c r="F44" s="87">
        <v>0</v>
      </c>
      <c r="G44" s="71">
        <f>$G$41*F44</f>
        <v>0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0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94">
        <f>G41+G45</f>
        <v>1975.6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9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9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9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9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  <c r="I52" s="99"/>
    </row>
    <row r="53" spans="1:9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164.57</v>
      </c>
      <c r="H53" s="58"/>
    </row>
    <row r="54" spans="1:9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164.57</v>
      </c>
      <c r="H54" s="58"/>
      <c r="I54" s="60"/>
    </row>
    <row r="55" spans="1:9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54.92</v>
      </c>
      <c r="H55" s="58"/>
      <c r="I55" s="60"/>
    </row>
    <row r="56" spans="1:9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384.06</v>
      </c>
      <c r="H56" s="79"/>
    </row>
    <row r="57" spans="1:9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9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9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9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9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158.05000000000001</v>
      </c>
      <c r="H61" s="58"/>
    </row>
    <row r="62" spans="1:9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395.12</v>
      </c>
      <c r="H62" s="58"/>
    </row>
    <row r="63" spans="1:9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59.27</v>
      </c>
      <c r="H63" s="58"/>
    </row>
    <row r="64" spans="1:9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29.63</v>
      </c>
      <c r="H64" s="58"/>
    </row>
    <row r="65" spans="1:10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19.760000000000002</v>
      </c>
      <c r="H65" s="58"/>
    </row>
    <row r="66" spans="1:10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11.85</v>
      </c>
      <c r="H66" s="58"/>
    </row>
    <row r="67" spans="1:10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3.95</v>
      </c>
      <c r="H67" s="58"/>
    </row>
    <row r="68" spans="1:10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49.39</v>
      </c>
      <c r="H68" s="58"/>
    </row>
    <row r="69" spans="1:10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727.0200000000001</v>
      </c>
      <c r="H69" s="79"/>
    </row>
    <row r="70" spans="1:10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10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10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  <c r="J72" s="471"/>
    </row>
    <row r="73" spans="1:10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  <c r="J73" s="472"/>
    </row>
    <row r="74" spans="1:10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</row>
    <row r="75" spans="1:10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10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10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10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10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10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1509.7200000000003</v>
      </c>
      <c r="H80" s="79"/>
    </row>
    <row r="81" spans="1:8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8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8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8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8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98.4</v>
      </c>
      <c r="H85" s="58"/>
    </row>
    <row r="86" spans="1:8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7.79</v>
      </c>
      <c r="H86" s="58"/>
    </row>
    <row r="87" spans="1:8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90.14</v>
      </c>
      <c r="H87" s="58"/>
    </row>
    <row r="88" spans="1:8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22.89</v>
      </c>
      <c r="H88" s="58"/>
    </row>
    <row r="89" spans="1:8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8.49</v>
      </c>
      <c r="H89" s="58"/>
    </row>
    <row r="90" spans="1:8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0.71</v>
      </c>
      <c r="H90" s="58"/>
    </row>
    <row r="91" spans="1:8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8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228.42000000000004</v>
      </c>
      <c r="H92" s="79"/>
    </row>
    <row r="93" spans="1:8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8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8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8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8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8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8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8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8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8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8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8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436">
        <v>181.51</v>
      </c>
      <c r="H120" s="59"/>
    </row>
    <row r="121" spans="1:8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154.53</v>
      </c>
      <c r="H121" s="58"/>
    </row>
    <row r="122" spans="1:8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9.57</v>
      </c>
      <c r="H122" s="58"/>
    </row>
    <row r="123" spans="1:8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8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8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8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574.05999999999995</v>
      </c>
      <c r="H126" s="192"/>
    </row>
    <row r="127" spans="1:8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8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294">
        <f>G126+G114+G92+G80+G47</f>
        <v>4287.8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257.27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308.61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459.45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193.95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265.5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1025.33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1975.6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1509.7200000000003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228.42000000000004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574.05999999999995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4287.8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1025.33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5313.13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235</v>
      </c>
      <c r="C161" s="291">
        <f>G153</f>
        <v>5313.13</v>
      </c>
      <c r="D161" s="250">
        <v>1</v>
      </c>
      <c r="E161" s="249">
        <f>C161*D161</f>
        <v>5313.13</v>
      </c>
      <c r="F161" s="292">
        <f>F20</f>
        <v>2</v>
      </c>
      <c r="G161" s="293">
        <f>ROUND((E161*F161),2)</f>
        <v>10626.26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10626.26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5313.13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10626.26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127515.12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0185D-BF0A-4CC5-BA36-29CCBEA94416}">
  <dimension ref="A1:H173"/>
  <sheetViews>
    <sheetView zoomScale="110" zoomScaleNormal="110" workbookViewId="0">
      <selection activeCell="O29" sqref="O29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48" max="248" width="3.7109375" customWidth="1"/>
    <col min="249" max="250" width="14.7109375" customWidth="1"/>
    <col min="251" max="251" width="21.140625" customWidth="1"/>
    <col min="252" max="254" width="12.7109375" customWidth="1"/>
    <col min="255" max="255" width="9" customWidth="1"/>
    <col min="256" max="256" width="10.42578125" customWidth="1"/>
    <col min="257" max="257" width="14.5703125" customWidth="1"/>
    <col min="258" max="258" width="14.42578125" customWidth="1"/>
    <col min="259" max="259" width="9.7109375" bestFit="1" customWidth="1"/>
    <col min="261" max="261" width="10.7109375" customWidth="1"/>
    <col min="504" max="504" width="3.7109375" customWidth="1"/>
    <col min="505" max="506" width="14.7109375" customWidth="1"/>
    <col min="507" max="507" width="21.140625" customWidth="1"/>
    <col min="508" max="510" width="12.7109375" customWidth="1"/>
    <col min="511" max="511" width="9" customWidth="1"/>
    <col min="512" max="512" width="10.42578125" customWidth="1"/>
    <col min="513" max="513" width="14.5703125" customWidth="1"/>
    <col min="514" max="514" width="14.42578125" customWidth="1"/>
    <col min="515" max="515" width="9.7109375" bestFit="1" customWidth="1"/>
    <col min="517" max="517" width="10.7109375" customWidth="1"/>
    <col min="760" max="760" width="3.7109375" customWidth="1"/>
    <col min="761" max="762" width="14.7109375" customWidth="1"/>
    <col min="763" max="763" width="21.140625" customWidth="1"/>
    <col min="764" max="766" width="12.7109375" customWidth="1"/>
    <col min="767" max="767" width="9" customWidth="1"/>
    <col min="768" max="768" width="10.42578125" customWidth="1"/>
    <col min="769" max="769" width="14.5703125" customWidth="1"/>
    <col min="770" max="770" width="14.42578125" customWidth="1"/>
    <col min="771" max="771" width="9.7109375" bestFit="1" customWidth="1"/>
    <col min="773" max="773" width="10.7109375" customWidth="1"/>
    <col min="1016" max="1016" width="3.7109375" customWidth="1"/>
    <col min="1017" max="1018" width="14.7109375" customWidth="1"/>
    <col min="1019" max="1019" width="21.140625" customWidth="1"/>
    <col min="1020" max="1022" width="12.7109375" customWidth="1"/>
    <col min="1023" max="1023" width="9" customWidth="1"/>
    <col min="1024" max="1024" width="10.42578125" customWidth="1"/>
    <col min="1025" max="1025" width="14.5703125" customWidth="1"/>
    <col min="1026" max="1026" width="14.42578125" customWidth="1"/>
    <col min="1027" max="1027" width="9.7109375" bestFit="1" customWidth="1"/>
    <col min="1029" max="1029" width="10.7109375" customWidth="1"/>
    <col min="1272" max="1272" width="3.7109375" customWidth="1"/>
    <col min="1273" max="1274" width="14.7109375" customWidth="1"/>
    <col min="1275" max="1275" width="21.140625" customWidth="1"/>
    <col min="1276" max="1278" width="12.7109375" customWidth="1"/>
    <col min="1279" max="1279" width="9" customWidth="1"/>
    <col min="1280" max="1280" width="10.42578125" customWidth="1"/>
    <col min="1281" max="1281" width="14.5703125" customWidth="1"/>
    <col min="1282" max="1282" width="14.42578125" customWidth="1"/>
    <col min="1283" max="1283" width="9.7109375" bestFit="1" customWidth="1"/>
    <col min="1285" max="1285" width="10.7109375" customWidth="1"/>
    <col min="1528" max="1528" width="3.7109375" customWidth="1"/>
    <col min="1529" max="1530" width="14.7109375" customWidth="1"/>
    <col min="1531" max="1531" width="21.140625" customWidth="1"/>
    <col min="1532" max="1534" width="12.7109375" customWidth="1"/>
    <col min="1535" max="1535" width="9" customWidth="1"/>
    <col min="1536" max="1536" width="10.42578125" customWidth="1"/>
    <col min="1537" max="1537" width="14.5703125" customWidth="1"/>
    <col min="1538" max="1538" width="14.42578125" customWidth="1"/>
    <col min="1539" max="1539" width="9.7109375" bestFit="1" customWidth="1"/>
    <col min="1541" max="1541" width="10.7109375" customWidth="1"/>
    <col min="1784" max="1784" width="3.7109375" customWidth="1"/>
    <col min="1785" max="1786" width="14.7109375" customWidth="1"/>
    <col min="1787" max="1787" width="21.140625" customWidth="1"/>
    <col min="1788" max="1790" width="12.7109375" customWidth="1"/>
    <col min="1791" max="1791" width="9" customWidth="1"/>
    <col min="1792" max="1792" width="10.42578125" customWidth="1"/>
    <col min="1793" max="1793" width="14.5703125" customWidth="1"/>
    <col min="1794" max="1794" width="14.42578125" customWidth="1"/>
    <col min="1795" max="1795" width="9.7109375" bestFit="1" customWidth="1"/>
    <col min="1797" max="1797" width="10.7109375" customWidth="1"/>
    <col min="2040" max="2040" width="3.7109375" customWidth="1"/>
    <col min="2041" max="2042" width="14.7109375" customWidth="1"/>
    <col min="2043" max="2043" width="21.140625" customWidth="1"/>
    <col min="2044" max="2046" width="12.7109375" customWidth="1"/>
    <col min="2047" max="2047" width="9" customWidth="1"/>
    <col min="2048" max="2048" width="10.42578125" customWidth="1"/>
    <col min="2049" max="2049" width="14.5703125" customWidth="1"/>
    <col min="2050" max="2050" width="14.42578125" customWidth="1"/>
    <col min="2051" max="2051" width="9.7109375" bestFit="1" customWidth="1"/>
    <col min="2053" max="2053" width="10.7109375" customWidth="1"/>
    <col min="2296" max="2296" width="3.7109375" customWidth="1"/>
    <col min="2297" max="2298" width="14.7109375" customWidth="1"/>
    <col min="2299" max="2299" width="21.140625" customWidth="1"/>
    <col min="2300" max="2302" width="12.7109375" customWidth="1"/>
    <col min="2303" max="2303" width="9" customWidth="1"/>
    <col min="2304" max="2304" width="10.42578125" customWidth="1"/>
    <col min="2305" max="2305" width="14.5703125" customWidth="1"/>
    <col min="2306" max="2306" width="14.42578125" customWidth="1"/>
    <col min="2307" max="2307" width="9.7109375" bestFit="1" customWidth="1"/>
    <col min="2309" max="2309" width="10.7109375" customWidth="1"/>
    <col min="2552" max="2552" width="3.7109375" customWidth="1"/>
    <col min="2553" max="2554" width="14.7109375" customWidth="1"/>
    <col min="2555" max="2555" width="21.140625" customWidth="1"/>
    <col min="2556" max="2558" width="12.7109375" customWidth="1"/>
    <col min="2559" max="2559" width="9" customWidth="1"/>
    <col min="2560" max="2560" width="10.42578125" customWidth="1"/>
    <col min="2561" max="2561" width="14.5703125" customWidth="1"/>
    <col min="2562" max="2562" width="14.42578125" customWidth="1"/>
    <col min="2563" max="2563" width="9.7109375" bestFit="1" customWidth="1"/>
    <col min="2565" max="2565" width="10.7109375" customWidth="1"/>
    <col min="2808" max="2808" width="3.7109375" customWidth="1"/>
    <col min="2809" max="2810" width="14.7109375" customWidth="1"/>
    <col min="2811" max="2811" width="21.140625" customWidth="1"/>
    <col min="2812" max="2814" width="12.7109375" customWidth="1"/>
    <col min="2815" max="2815" width="9" customWidth="1"/>
    <col min="2816" max="2816" width="10.42578125" customWidth="1"/>
    <col min="2817" max="2817" width="14.5703125" customWidth="1"/>
    <col min="2818" max="2818" width="14.42578125" customWidth="1"/>
    <col min="2819" max="2819" width="9.7109375" bestFit="1" customWidth="1"/>
    <col min="2821" max="2821" width="10.7109375" customWidth="1"/>
    <col min="3064" max="3064" width="3.7109375" customWidth="1"/>
    <col min="3065" max="3066" width="14.7109375" customWidth="1"/>
    <col min="3067" max="3067" width="21.140625" customWidth="1"/>
    <col min="3068" max="3070" width="12.7109375" customWidth="1"/>
    <col min="3071" max="3071" width="9" customWidth="1"/>
    <col min="3072" max="3072" width="10.42578125" customWidth="1"/>
    <col min="3073" max="3073" width="14.5703125" customWidth="1"/>
    <col min="3074" max="3074" width="14.42578125" customWidth="1"/>
    <col min="3075" max="3075" width="9.7109375" bestFit="1" customWidth="1"/>
    <col min="3077" max="3077" width="10.7109375" customWidth="1"/>
    <col min="3320" max="3320" width="3.7109375" customWidth="1"/>
    <col min="3321" max="3322" width="14.7109375" customWidth="1"/>
    <col min="3323" max="3323" width="21.140625" customWidth="1"/>
    <col min="3324" max="3326" width="12.7109375" customWidth="1"/>
    <col min="3327" max="3327" width="9" customWidth="1"/>
    <col min="3328" max="3328" width="10.42578125" customWidth="1"/>
    <col min="3329" max="3329" width="14.5703125" customWidth="1"/>
    <col min="3330" max="3330" width="14.42578125" customWidth="1"/>
    <col min="3331" max="3331" width="9.7109375" bestFit="1" customWidth="1"/>
    <col min="3333" max="3333" width="10.7109375" customWidth="1"/>
    <col min="3576" max="3576" width="3.7109375" customWidth="1"/>
    <col min="3577" max="3578" width="14.7109375" customWidth="1"/>
    <col min="3579" max="3579" width="21.140625" customWidth="1"/>
    <col min="3580" max="3582" width="12.7109375" customWidth="1"/>
    <col min="3583" max="3583" width="9" customWidth="1"/>
    <col min="3584" max="3584" width="10.42578125" customWidth="1"/>
    <col min="3585" max="3585" width="14.5703125" customWidth="1"/>
    <col min="3586" max="3586" width="14.42578125" customWidth="1"/>
    <col min="3587" max="3587" width="9.7109375" bestFit="1" customWidth="1"/>
    <col min="3589" max="3589" width="10.7109375" customWidth="1"/>
    <col min="3832" max="3832" width="3.7109375" customWidth="1"/>
    <col min="3833" max="3834" width="14.7109375" customWidth="1"/>
    <col min="3835" max="3835" width="21.140625" customWidth="1"/>
    <col min="3836" max="3838" width="12.7109375" customWidth="1"/>
    <col min="3839" max="3839" width="9" customWidth="1"/>
    <col min="3840" max="3840" width="10.42578125" customWidth="1"/>
    <col min="3841" max="3841" width="14.5703125" customWidth="1"/>
    <col min="3842" max="3842" width="14.42578125" customWidth="1"/>
    <col min="3843" max="3843" width="9.7109375" bestFit="1" customWidth="1"/>
    <col min="3845" max="3845" width="10.7109375" customWidth="1"/>
    <col min="4088" max="4088" width="3.7109375" customWidth="1"/>
    <col min="4089" max="4090" width="14.7109375" customWidth="1"/>
    <col min="4091" max="4091" width="21.140625" customWidth="1"/>
    <col min="4092" max="4094" width="12.7109375" customWidth="1"/>
    <col min="4095" max="4095" width="9" customWidth="1"/>
    <col min="4096" max="4096" width="10.42578125" customWidth="1"/>
    <col min="4097" max="4097" width="14.5703125" customWidth="1"/>
    <col min="4098" max="4098" width="14.42578125" customWidth="1"/>
    <col min="4099" max="4099" width="9.7109375" bestFit="1" customWidth="1"/>
    <col min="4101" max="4101" width="10.7109375" customWidth="1"/>
    <col min="4344" max="4344" width="3.7109375" customWidth="1"/>
    <col min="4345" max="4346" width="14.7109375" customWidth="1"/>
    <col min="4347" max="4347" width="21.140625" customWidth="1"/>
    <col min="4348" max="4350" width="12.7109375" customWidth="1"/>
    <col min="4351" max="4351" width="9" customWidth="1"/>
    <col min="4352" max="4352" width="10.42578125" customWidth="1"/>
    <col min="4353" max="4353" width="14.5703125" customWidth="1"/>
    <col min="4354" max="4354" width="14.42578125" customWidth="1"/>
    <col min="4355" max="4355" width="9.7109375" bestFit="1" customWidth="1"/>
    <col min="4357" max="4357" width="10.7109375" customWidth="1"/>
    <col min="4600" max="4600" width="3.7109375" customWidth="1"/>
    <col min="4601" max="4602" width="14.7109375" customWidth="1"/>
    <col min="4603" max="4603" width="21.140625" customWidth="1"/>
    <col min="4604" max="4606" width="12.7109375" customWidth="1"/>
    <col min="4607" max="4607" width="9" customWidth="1"/>
    <col min="4608" max="4608" width="10.42578125" customWidth="1"/>
    <col min="4609" max="4609" width="14.5703125" customWidth="1"/>
    <col min="4610" max="4610" width="14.42578125" customWidth="1"/>
    <col min="4611" max="4611" width="9.7109375" bestFit="1" customWidth="1"/>
    <col min="4613" max="4613" width="10.7109375" customWidth="1"/>
    <col min="4856" max="4856" width="3.7109375" customWidth="1"/>
    <col min="4857" max="4858" width="14.7109375" customWidth="1"/>
    <col min="4859" max="4859" width="21.140625" customWidth="1"/>
    <col min="4860" max="4862" width="12.7109375" customWidth="1"/>
    <col min="4863" max="4863" width="9" customWidth="1"/>
    <col min="4864" max="4864" width="10.42578125" customWidth="1"/>
    <col min="4865" max="4865" width="14.5703125" customWidth="1"/>
    <col min="4866" max="4866" width="14.42578125" customWidth="1"/>
    <col min="4867" max="4867" width="9.7109375" bestFit="1" customWidth="1"/>
    <col min="4869" max="4869" width="10.7109375" customWidth="1"/>
    <col min="5112" max="5112" width="3.7109375" customWidth="1"/>
    <col min="5113" max="5114" width="14.7109375" customWidth="1"/>
    <col min="5115" max="5115" width="21.140625" customWidth="1"/>
    <col min="5116" max="5118" width="12.7109375" customWidth="1"/>
    <col min="5119" max="5119" width="9" customWidth="1"/>
    <col min="5120" max="5120" width="10.42578125" customWidth="1"/>
    <col min="5121" max="5121" width="14.5703125" customWidth="1"/>
    <col min="5122" max="5122" width="14.42578125" customWidth="1"/>
    <col min="5123" max="5123" width="9.7109375" bestFit="1" customWidth="1"/>
    <col min="5125" max="5125" width="10.7109375" customWidth="1"/>
    <col min="5368" max="5368" width="3.7109375" customWidth="1"/>
    <col min="5369" max="5370" width="14.7109375" customWidth="1"/>
    <col min="5371" max="5371" width="21.140625" customWidth="1"/>
    <col min="5372" max="5374" width="12.7109375" customWidth="1"/>
    <col min="5375" max="5375" width="9" customWidth="1"/>
    <col min="5376" max="5376" width="10.42578125" customWidth="1"/>
    <col min="5377" max="5377" width="14.5703125" customWidth="1"/>
    <col min="5378" max="5378" width="14.42578125" customWidth="1"/>
    <col min="5379" max="5379" width="9.7109375" bestFit="1" customWidth="1"/>
    <col min="5381" max="5381" width="10.7109375" customWidth="1"/>
    <col min="5624" max="5624" width="3.7109375" customWidth="1"/>
    <col min="5625" max="5626" width="14.7109375" customWidth="1"/>
    <col min="5627" max="5627" width="21.140625" customWidth="1"/>
    <col min="5628" max="5630" width="12.7109375" customWidth="1"/>
    <col min="5631" max="5631" width="9" customWidth="1"/>
    <col min="5632" max="5632" width="10.42578125" customWidth="1"/>
    <col min="5633" max="5633" width="14.5703125" customWidth="1"/>
    <col min="5634" max="5634" width="14.42578125" customWidth="1"/>
    <col min="5635" max="5635" width="9.7109375" bestFit="1" customWidth="1"/>
    <col min="5637" max="5637" width="10.7109375" customWidth="1"/>
    <col min="5880" max="5880" width="3.7109375" customWidth="1"/>
    <col min="5881" max="5882" width="14.7109375" customWidth="1"/>
    <col min="5883" max="5883" width="21.140625" customWidth="1"/>
    <col min="5884" max="5886" width="12.7109375" customWidth="1"/>
    <col min="5887" max="5887" width="9" customWidth="1"/>
    <col min="5888" max="5888" width="10.42578125" customWidth="1"/>
    <col min="5889" max="5889" width="14.5703125" customWidth="1"/>
    <col min="5890" max="5890" width="14.42578125" customWidth="1"/>
    <col min="5891" max="5891" width="9.7109375" bestFit="1" customWidth="1"/>
    <col min="5893" max="5893" width="10.7109375" customWidth="1"/>
    <col min="6136" max="6136" width="3.7109375" customWidth="1"/>
    <col min="6137" max="6138" width="14.7109375" customWidth="1"/>
    <col min="6139" max="6139" width="21.140625" customWidth="1"/>
    <col min="6140" max="6142" width="12.7109375" customWidth="1"/>
    <col min="6143" max="6143" width="9" customWidth="1"/>
    <col min="6144" max="6144" width="10.42578125" customWidth="1"/>
    <col min="6145" max="6145" width="14.5703125" customWidth="1"/>
    <col min="6146" max="6146" width="14.42578125" customWidth="1"/>
    <col min="6147" max="6147" width="9.7109375" bestFit="1" customWidth="1"/>
    <col min="6149" max="6149" width="10.7109375" customWidth="1"/>
    <col min="6392" max="6392" width="3.7109375" customWidth="1"/>
    <col min="6393" max="6394" width="14.7109375" customWidth="1"/>
    <col min="6395" max="6395" width="21.140625" customWidth="1"/>
    <col min="6396" max="6398" width="12.7109375" customWidth="1"/>
    <col min="6399" max="6399" width="9" customWidth="1"/>
    <col min="6400" max="6400" width="10.42578125" customWidth="1"/>
    <col min="6401" max="6401" width="14.5703125" customWidth="1"/>
    <col min="6402" max="6402" width="14.42578125" customWidth="1"/>
    <col min="6403" max="6403" width="9.7109375" bestFit="1" customWidth="1"/>
    <col min="6405" max="6405" width="10.7109375" customWidth="1"/>
    <col min="6648" max="6648" width="3.7109375" customWidth="1"/>
    <col min="6649" max="6650" width="14.7109375" customWidth="1"/>
    <col min="6651" max="6651" width="21.140625" customWidth="1"/>
    <col min="6652" max="6654" width="12.7109375" customWidth="1"/>
    <col min="6655" max="6655" width="9" customWidth="1"/>
    <col min="6656" max="6656" width="10.42578125" customWidth="1"/>
    <col min="6657" max="6657" width="14.5703125" customWidth="1"/>
    <col min="6658" max="6658" width="14.42578125" customWidth="1"/>
    <col min="6659" max="6659" width="9.7109375" bestFit="1" customWidth="1"/>
    <col min="6661" max="6661" width="10.7109375" customWidth="1"/>
    <col min="6904" max="6904" width="3.7109375" customWidth="1"/>
    <col min="6905" max="6906" width="14.7109375" customWidth="1"/>
    <col min="6907" max="6907" width="21.140625" customWidth="1"/>
    <col min="6908" max="6910" width="12.7109375" customWidth="1"/>
    <col min="6911" max="6911" width="9" customWidth="1"/>
    <col min="6912" max="6912" width="10.42578125" customWidth="1"/>
    <col min="6913" max="6913" width="14.5703125" customWidth="1"/>
    <col min="6914" max="6914" width="14.42578125" customWidth="1"/>
    <col min="6915" max="6915" width="9.7109375" bestFit="1" customWidth="1"/>
    <col min="6917" max="6917" width="10.7109375" customWidth="1"/>
    <col min="7160" max="7160" width="3.7109375" customWidth="1"/>
    <col min="7161" max="7162" width="14.7109375" customWidth="1"/>
    <col min="7163" max="7163" width="21.140625" customWidth="1"/>
    <col min="7164" max="7166" width="12.7109375" customWidth="1"/>
    <col min="7167" max="7167" width="9" customWidth="1"/>
    <col min="7168" max="7168" width="10.42578125" customWidth="1"/>
    <col min="7169" max="7169" width="14.5703125" customWidth="1"/>
    <col min="7170" max="7170" width="14.42578125" customWidth="1"/>
    <col min="7171" max="7171" width="9.7109375" bestFit="1" customWidth="1"/>
    <col min="7173" max="7173" width="10.7109375" customWidth="1"/>
    <col min="7416" max="7416" width="3.7109375" customWidth="1"/>
    <col min="7417" max="7418" width="14.7109375" customWidth="1"/>
    <col min="7419" max="7419" width="21.140625" customWidth="1"/>
    <col min="7420" max="7422" width="12.7109375" customWidth="1"/>
    <col min="7423" max="7423" width="9" customWidth="1"/>
    <col min="7424" max="7424" width="10.42578125" customWidth="1"/>
    <col min="7425" max="7425" width="14.5703125" customWidth="1"/>
    <col min="7426" max="7426" width="14.42578125" customWidth="1"/>
    <col min="7427" max="7427" width="9.7109375" bestFit="1" customWidth="1"/>
    <col min="7429" max="7429" width="10.7109375" customWidth="1"/>
    <col min="7672" max="7672" width="3.7109375" customWidth="1"/>
    <col min="7673" max="7674" width="14.7109375" customWidth="1"/>
    <col min="7675" max="7675" width="21.140625" customWidth="1"/>
    <col min="7676" max="7678" width="12.7109375" customWidth="1"/>
    <col min="7679" max="7679" width="9" customWidth="1"/>
    <col min="7680" max="7680" width="10.42578125" customWidth="1"/>
    <col min="7681" max="7681" width="14.5703125" customWidth="1"/>
    <col min="7682" max="7682" width="14.42578125" customWidth="1"/>
    <col min="7683" max="7683" width="9.7109375" bestFit="1" customWidth="1"/>
    <col min="7685" max="7685" width="10.7109375" customWidth="1"/>
    <col min="7928" max="7928" width="3.7109375" customWidth="1"/>
    <col min="7929" max="7930" width="14.7109375" customWidth="1"/>
    <col min="7931" max="7931" width="21.140625" customWidth="1"/>
    <col min="7932" max="7934" width="12.7109375" customWidth="1"/>
    <col min="7935" max="7935" width="9" customWidth="1"/>
    <col min="7936" max="7936" width="10.42578125" customWidth="1"/>
    <col min="7937" max="7937" width="14.5703125" customWidth="1"/>
    <col min="7938" max="7938" width="14.42578125" customWidth="1"/>
    <col min="7939" max="7939" width="9.7109375" bestFit="1" customWidth="1"/>
    <col min="7941" max="7941" width="10.7109375" customWidth="1"/>
    <col min="8184" max="8184" width="3.7109375" customWidth="1"/>
    <col min="8185" max="8186" width="14.7109375" customWidth="1"/>
    <col min="8187" max="8187" width="21.140625" customWidth="1"/>
    <col min="8188" max="8190" width="12.7109375" customWidth="1"/>
    <col min="8191" max="8191" width="9" customWidth="1"/>
    <col min="8192" max="8192" width="10.42578125" customWidth="1"/>
    <col min="8193" max="8193" width="14.5703125" customWidth="1"/>
    <col min="8194" max="8194" width="14.42578125" customWidth="1"/>
    <col min="8195" max="8195" width="9.7109375" bestFit="1" customWidth="1"/>
    <col min="8197" max="8197" width="10.7109375" customWidth="1"/>
    <col min="8440" max="8440" width="3.7109375" customWidth="1"/>
    <col min="8441" max="8442" width="14.7109375" customWidth="1"/>
    <col min="8443" max="8443" width="21.140625" customWidth="1"/>
    <col min="8444" max="8446" width="12.7109375" customWidth="1"/>
    <col min="8447" max="8447" width="9" customWidth="1"/>
    <col min="8448" max="8448" width="10.42578125" customWidth="1"/>
    <col min="8449" max="8449" width="14.5703125" customWidth="1"/>
    <col min="8450" max="8450" width="14.42578125" customWidth="1"/>
    <col min="8451" max="8451" width="9.7109375" bestFit="1" customWidth="1"/>
    <col min="8453" max="8453" width="10.7109375" customWidth="1"/>
    <col min="8696" max="8696" width="3.7109375" customWidth="1"/>
    <col min="8697" max="8698" width="14.7109375" customWidth="1"/>
    <col min="8699" max="8699" width="21.140625" customWidth="1"/>
    <col min="8700" max="8702" width="12.7109375" customWidth="1"/>
    <col min="8703" max="8703" width="9" customWidth="1"/>
    <col min="8704" max="8704" width="10.42578125" customWidth="1"/>
    <col min="8705" max="8705" width="14.5703125" customWidth="1"/>
    <col min="8706" max="8706" width="14.42578125" customWidth="1"/>
    <col min="8707" max="8707" width="9.7109375" bestFit="1" customWidth="1"/>
    <col min="8709" max="8709" width="10.7109375" customWidth="1"/>
    <col min="8952" max="8952" width="3.7109375" customWidth="1"/>
    <col min="8953" max="8954" width="14.7109375" customWidth="1"/>
    <col min="8955" max="8955" width="21.140625" customWidth="1"/>
    <col min="8956" max="8958" width="12.7109375" customWidth="1"/>
    <col min="8959" max="8959" width="9" customWidth="1"/>
    <col min="8960" max="8960" width="10.42578125" customWidth="1"/>
    <col min="8961" max="8961" width="14.5703125" customWidth="1"/>
    <col min="8962" max="8962" width="14.42578125" customWidth="1"/>
    <col min="8963" max="8963" width="9.7109375" bestFit="1" customWidth="1"/>
    <col min="8965" max="8965" width="10.7109375" customWidth="1"/>
    <col min="9208" max="9208" width="3.7109375" customWidth="1"/>
    <col min="9209" max="9210" width="14.7109375" customWidth="1"/>
    <col min="9211" max="9211" width="21.140625" customWidth="1"/>
    <col min="9212" max="9214" width="12.7109375" customWidth="1"/>
    <col min="9215" max="9215" width="9" customWidth="1"/>
    <col min="9216" max="9216" width="10.42578125" customWidth="1"/>
    <col min="9217" max="9217" width="14.5703125" customWidth="1"/>
    <col min="9218" max="9218" width="14.42578125" customWidth="1"/>
    <col min="9219" max="9219" width="9.7109375" bestFit="1" customWidth="1"/>
    <col min="9221" max="9221" width="10.7109375" customWidth="1"/>
    <col min="9464" max="9464" width="3.7109375" customWidth="1"/>
    <col min="9465" max="9466" width="14.7109375" customWidth="1"/>
    <col min="9467" max="9467" width="21.140625" customWidth="1"/>
    <col min="9468" max="9470" width="12.7109375" customWidth="1"/>
    <col min="9471" max="9471" width="9" customWidth="1"/>
    <col min="9472" max="9472" width="10.42578125" customWidth="1"/>
    <col min="9473" max="9473" width="14.5703125" customWidth="1"/>
    <col min="9474" max="9474" width="14.42578125" customWidth="1"/>
    <col min="9475" max="9475" width="9.7109375" bestFit="1" customWidth="1"/>
    <col min="9477" max="9477" width="10.7109375" customWidth="1"/>
    <col min="9720" max="9720" width="3.7109375" customWidth="1"/>
    <col min="9721" max="9722" width="14.7109375" customWidth="1"/>
    <col min="9723" max="9723" width="21.140625" customWidth="1"/>
    <col min="9724" max="9726" width="12.7109375" customWidth="1"/>
    <col min="9727" max="9727" width="9" customWidth="1"/>
    <col min="9728" max="9728" width="10.42578125" customWidth="1"/>
    <col min="9729" max="9729" width="14.5703125" customWidth="1"/>
    <col min="9730" max="9730" width="14.42578125" customWidth="1"/>
    <col min="9731" max="9731" width="9.7109375" bestFit="1" customWidth="1"/>
    <col min="9733" max="9733" width="10.7109375" customWidth="1"/>
    <col min="9976" max="9976" width="3.7109375" customWidth="1"/>
    <col min="9977" max="9978" width="14.7109375" customWidth="1"/>
    <col min="9979" max="9979" width="21.140625" customWidth="1"/>
    <col min="9980" max="9982" width="12.7109375" customWidth="1"/>
    <col min="9983" max="9983" width="9" customWidth="1"/>
    <col min="9984" max="9984" width="10.42578125" customWidth="1"/>
    <col min="9985" max="9985" width="14.5703125" customWidth="1"/>
    <col min="9986" max="9986" width="14.42578125" customWidth="1"/>
    <col min="9987" max="9987" width="9.7109375" bestFit="1" customWidth="1"/>
    <col min="9989" max="9989" width="10.7109375" customWidth="1"/>
    <col min="10232" max="10232" width="3.7109375" customWidth="1"/>
    <col min="10233" max="10234" width="14.7109375" customWidth="1"/>
    <col min="10235" max="10235" width="21.140625" customWidth="1"/>
    <col min="10236" max="10238" width="12.7109375" customWidth="1"/>
    <col min="10239" max="10239" width="9" customWidth="1"/>
    <col min="10240" max="10240" width="10.42578125" customWidth="1"/>
    <col min="10241" max="10241" width="14.5703125" customWidth="1"/>
    <col min="10242" max="10242" width="14.42578125" customWidth="1"/>
    <col min="10243" max="10243" width="9.7109375" bestFit="1" customWidth="1"/>
    <col min="10245" max="10245" width="10.7109375" customWidth="1"/>
    <col min="10488" max="10488" width="3.7109375" customWidth="1"/>
    <col min="10489" max="10490" width="14.7109375" customWidth="1"/>
    <col min="10491" max="10491" width="21.140625" customWidth="1"/>
    <col min="10492" max="10494" width="12.7109375" customWidth="1"/>
    <col min="10495" max="10495" width="9" customWidth="1"/>
    <col min="10496" max="10496" width="10.42578125" customWidth="1"/>
    <col min="10497" max="10497" width="14.5703125" customWidth="1"/>
    <col min="10498" max="10498" width="14.42578125" customWidth="1"/>
    <col min="10499" max="10499" width="9.7109375" bestFit="1" customWidth="1"/>
    <col min="10501" max="10501" width="10.7109375" customWidth="1"/>
    <col min="10744" max="10744" width="3.7109375" customWidth="1"/>
    <col min="10745" max="10746" width="14.7109375" customWidth="1"/>
    <col min="10747" max="10747" width="21.140625" customWidth="1"/>
    <col min="10748" max="10750" width="12.7109375" customWidth="1"/>
    <col min="10751" max="10751" width="9" customWidth="1"/>
    <col min="10752" max="10752" width="10.42578125" customWidth="1"/>
    <col min="10753" max="10753" width="14.5703125" customWidth="1"/>
    <col min="10754" max="10754" width="14.42578125" customWidth="1"/>
    <col min="10755" max="10755" width="9.7109375" bestFit="1" customWidth="1"/>
    <col min="10757" max="10757" width="10.7109375" customWidth="1"/>
    <col min="11000" max="11000" width="3.7109375" customWidth="1"/>
    <col min="11001" max="11002" width="14.7109375" customWidth="1"/>
    <col min="11003" max="11003" width="21.140625" customWidth="1"/>
    <col min="11004" max="11006" width="12.7109375" customWidth="1"/>
    <col min="11007" max="11007" width="9" customWidth="1"/>
    <col min="11008" max="11008" width="10.42578125" customWidth="1"/>
    <col min="11009" max="11009" width="14.5703125" customWidth="1"/>
    <col min="11010" max="11010" width="14.42578125" customWidth="1"/>
    <col min="11011" max="11011" width="9.7109375" bestFit="1" customWidth="1"/>
    <col min="11013" max="11013" width="10.7109375" customWidth="1"/>
    <col min="11256" max="11256" width="3.7109375" customWidth="1"/>
    <col min="11257" max="11258" width="14.7109375" customWidth="1"/>
    <col min="11259" max="11259" width="21.140625" customWidth="1"/>
    <col min="11260" max="11262" width="12.7109375" customWidth="1"/>
    <col min="11263" max="11263" width="9" customWidth="1"/>
    <col min="11264" max="11264" width="10.42578125" customWidth="1"/>
    <col min="11265" max="11265" width="14.5703125" customWidth="1"/>
    <col min="11266" max="11266" width="14.42578125" customWidth="1"/>
    <col min="11267" max="11267" width="9.7109375" bestFit="1" customWidth="1"/>
    <col min="11269" max="11269" width="10.7109375" customWidth="1"/>
    <col min="11512" max="11512" width="3.7109375" customWidth="1"/>
    <col min="11513" max="11514" width="14.7109375" customWidth="1"/>
    <col min="11515" max="11515" width="21.140625" customWidth="1"/>
    <col min="11516" max="11518" width="12.7109375" customWidth="1"/>
    <col min="11519" max="11519" width="9" customWidth="1"/>
    <col min="11520" max="11520" width="10.42578125" customWidth="1"/>
    <col min="11521" max="11521" width="14.5703125" customWidth="1"/>
    <col min="11522" max="11522" width="14.42578125" customWidth="1"/>
    <col min="11523" max="11523" width="9.7109375" bestFit="1" customWidth="1"/>
    <col min="11525" max="11525" width="10.7109375" customWidth="1"/>
    <col min="11768" max="11768" width="3.7109375" customWidth="1"/>
    <col min="11769" max="11770" width="14.7109375" customWidth="1"/>
    <col min="11771" max="11771" width="21.140625" customWidth="1"/>
    <col min="11772" max="11774" width="12.7109375" customWidth="1"/>
    <col min="11775" max="11775" width="9" customWidth="1"/>
    <col min="11776" max="11776" width="10.42578125" customWidth="1"/>
    <col min="11777" max="11777" width="14.5703125" customWidth="1"/>
    <col min="11778" max="11778" width="14.42578125" customWidth="1"/>
    <col min="11779" max="11779" width="9.7109375" bestFit="1" customWidth="1"/>
    <col min="11781" max="11781" width="10.7109375" customWidth="1"/>
    <col min="12024" max="12024" width="3.7109375" customWidth="1"/>
    <col min="12025" max="12026" width="14.7109375" customWidth="1"/>
    <col min="12027" max="12027" width="21.140625" customWidth="1"/>
    <col min="12028" max="12030" width="12.7109375" customWidth="1"/>
    <col min="12031" max="12031" width="9" customWidth="1"/>
    <col min="12032" max="12032" width="10.42578125" customWidth="1"/>
    <col min="12033" max="12033" width="14.5703125" customWidth="1"/>
    <col min="12034" max="12034" width="14.42578125" customWidth="1"/>
    <col min="12035" max="12035" width="9.7109375" bestFit="1" customWidth="1"/>
    <col min="12037" max="12037" width="10.7109375" customWidth="1"/>
    <col min="12280" max="12280" width="3.7109375" customWidth="1"/>
    <col min="12281" max="12282" width="14.7109375" customWidth="1"/>
    <col min="12283" max="12283" width="21.140625" customWidth="1"/>
    <col min="12284" max="12286" width="12.7109375" customWidth="1"/>
    <col min="12287" max="12287" width="9" customWidth="1"/>
    <col min="12288" max="12288" width="10.42578125" customWidth="1"/>
    <col min="12289" max="12289" width="14.5703125" customWidth="1"/>
    <col min="12290" max="12290" width="14.42578125" customWidth="1"/>
    <col min="12291" max="12291" width="9.7109375" bestFit="1" customWidth="1"/>
    <col min="12293" max="12293" width="10.7109375" customWidth="1"/>
    <col min="12536" max="12536" width="3.7109375" customWidth="1"/>
    <col min="12537" max="12538" width="14.7109375" customWidth="1"/>
    <col min="12539" max="12539" width="21.140625" customWidth="1"/>
    <col min="12540" max="12542" width="12.7109375" customWidth="1"/>
    <col min="12543" max="12543" width="9" customWidth="1"/>
    <col min="12544" max="12544" width="10.42578125" customWidth="1"/>
    <col min="12545" max="12545" width="14.5703125" customWidth="1"/>
    <col min="12546" max="12546" width="14.42578125" customWidth="1"/>
    <col min="12547" max="12547" width="9.7109375" bestFit="1" customWidth="1"/>
    <col min="12549" max="12549" width="10.7109375" customWidth="1"/>
    <col min="12792" max="12792" width="3.7109375" customWidth="1"/>
    <col min="12793" max="12794" width="14.7109375" customWidth="1"/>
    <col min="12795" max="12795" width="21.140625" customWidth="1"/>
    <col min="12796" max="12798" width="12.7109375" customWidth="1"/>
    <col min="12799" max="12799" width="9" customWidth="1"/>
    <col min="12800" max="12800" width="10.42578125" customWidth="1"/>
    <col min="12801" max="12801" width="14.5703125" customWidth="1"/>
    <col min="12802" max="12802" width="14.42578125" customWidth="1"/>
    <col min="12803" max="12803" width="9.7109375" bestFit="1" customWidth="1"/>
    <col min="12805" max="12805" width="10.7109375" customWidth="1"/>
    <col min="13048" max="13048" width="3.7109375" customWidth="1"/>
    <col min="13049" max="13050" width="14.7109375" customWidth="1"/>
    <col min="13051" max="13051" width="21.140625" customWidth="1"/>
    <col min="13052" max="13054" width="12.7109375" customWidth="1"/>
    <col min="13055" max="13055" width="9" customWidth="1"/>
    <col min="13056" max="13056" width="10.42578125" customWidth="1"/>
    <col min="13057" max="13057" width="14.5703125" customWidth="1"/>
    <col min="13058" max="13058" width="14.42578125" customWidth="1"/>
    <col min="13059" max="13059" width="9.7109375" bestFit="1" customWidth="1"/>
    <col min="13061" max="13061" width="10.7109375" customWidth="1"/>
    <col min="13304" max="13304" width="3.7109375" customWidth="1"/>
    <col min="13305" max="13306" width="14.7109375" customWidth="1"/>
    <col min="13307" max="13307" width="21.140625" customWidth="1"/>
    <col min="13308" max="13310" width="12.7109375" customWidth="1"/>
    <col min="13311" max="13311" width="9" customWidth="1"/>
    <col min="13312" max="13312" width="10.42578125" customWidth="1"/>
    <col min="13313" max="13313" width="14.5703125" customWidth="1"/>
    <col min="13314" max="13314" width="14.42578125" customWidth="1"/>
    <col min="13315" max="13315" width="9.7109375" bestFit="1" customWidth="1"/>
    <col min="13317" max="13317" width="10.7109375" customWidth="1"/>
    <col min="13560" max="13560" width="3.7109375" customWidth="1"/>
    <col min="13561" max="13562" width="14.7109375" customWidth="1"/>
    <col min="13563" max="13563" width="21.140625" customWidth="1"/>
    <col min="13564" max="13566" width="12.7109375" customWidth="1"/>
    <col min="13567" max="13567" width="9" customWidth="1"/>
    <col min="13568" max="13568" width="10.42578125" customWidth="1"/>
    <col min="13569" max="13569" width="14.5703125" customWidth="1"/>
    <col min="13570" max="13570" width="14.42578125" customWidth="1"/>
    <col min="13571" max="13571" width="9.7109375" bestFit="1" customWidth="1"/>
    <col min="13573" max="13573" width="10.7109375" customWidth="1"/>
    <col min="13816" max="13816" width="3.7109375" customWidth="1"/>
    <col min="13817" max="13818" width="14.7109375" customWidth="1"/>
    <col min="13819" max="13819" width="21.140625" customWidth="1"/>
    <col min="13820" max="13822" width="12.7109375" customWidth="1"/>
    <col min="13823" max="13823" width="9" customWidth="1"/>
    <col min="13824" max="13824" width="10.42578125" customWidth="1"/>
    <col min="13825" max="13825" width="14.5703125" customWidth="1"/>
    <col min="13826" max="13826" width="14.42578125" customWidth="1"/>
    <col min="13827" max="13827" width="9.7109375" bestFit="1" customWidth="1"/>
    <col min="13829" max="13829" width="10.7109375" customWidth="1"/>
    <col min="14072" max="14072" width="3.7109375" customWidth="1"/>
    <col min="14073" max="14074" width="14.7109375" customWidth="1"/>
    <col min="14075" max="14075" width="21.140625" customWidth="1"/>
    <col min="14076" max="14078" width="12.7109375" customWidth="1"/>
    <col min="14079" max="14079" width="9" customWidth="1"/>
    <col min="14080" max="14080" width="10.42578125" customWidth="1"/>
    <col min="14081" max="14081" width="14.5703125" customWidth="1"/>
    <col min="14082" max="14082" width="14.42578125" customWidth="1"/>
    <col min="14083" max="14083" width="9.7109375" bestFit="1" customWidth="1"/>
    <col min="14085" max="14085" width="10.7109375" customWidth="1"/>
    <col min="14328" max="14328" width="3.7109375" customWidth="1"/>
    <col min="14329" max="14330" width="14.7109375" customWidth="1"/>
    <col min="14331" max="14331" width="21.140625" customWidth="1"/>
    <col min="14332" max="14334" width="12.7109375" customWidth="1"/>
    <col min="14335" max="14335" width="9" customWidth="1"/>
    <col min="14336" max="14336" width="10.42578125" customWidth="1"/>
    <col min="14337" max="14337" width="14.5703125" customWidth="1"/>
    <col min="14338" max="14338" width="14.42578125" customWidth="1"/>
    <col min="14339" max="14339" width="9.7109375" bestFit="1" customWidth="1"/>
    <col min="14341" max="14341" width="10.7109375" customWidth="1"/>
    <col min="14584" max="14584" width="3.7109375" customWidth="1"/>
    <col min="14585" max="14586" width="14.7109375" customWidth="1"/>
    <col min="14587" max="14587" width="21.140625" customWidth="1"/>
    <col min="14588" max="14590" width="12.7109375" customWidth="1"/>
    <col min="14591" max="14591" width="9" customWidth="1"/>
    <col min="14592" max="14592" width="10.42578125" customWidth="1"/>
    <col min="14593" max="14593" width="14.5703125" customWidth="1"/>
    <col min="14594" max="14594" width="14.42578125" customWidth="1"/>
    <col min="14595" max="14595" width="9.7109375" bestFit="1" customWidth="1"/>
    <col min="14597" max="14597" width="10.7109375" customWidth="1"/>
    <col min="14840" max="14840" width="3.7109375" customWidth="1"/>
    <col min="14841" max="14842" width="14.7109375" customWidth="1"/>
    <col min="14843" max="14843" width="21.140625" customWidth="1"/>
    <col min="14844" max="14846" width="12.7109375" customWidth="1"/>
    <col min="14847" max="14847" width="9" customWidth="1"/>
    <col min="14848" max="14848" width="10.42578125" customWidth="1"/>
    <col min="14849" max="14849" width="14.5703125" customWidth="1"/>
    <col min="14850" max="14850" width="14.42578125" customWidth="1"/>
    <col min="14851" max="14851" width="9.7109375" bestFit="1" customWidth="1"/>
    <col min="14853" max="14853" width="10.7109375" customWidth="1"/>
    <col min="15096" max="15096" width="3.7109375" customWidth="1"/>
    <col min="15097" max="15098" width="14.7109375" customWidth="1"/>
    <col min="15099" max="15099" width="21.140625" customWidth="1"/>
    <col min="15100" max="15102" width="12.7109375" customWidth="1"/>
    <col min="15103" max="15103" width="9" customWidth="1"/>
    <col min="15104" max="15104" width="10.42578125" customWidth="1"/>
    <col min="15105" max="15105" width="14.5703125" customWidth="1"/>
    <col min="15106" max="15106" width="14.42578125" customWidth="1"/>
    <col min="15107" max="15107" width="9.7109375" bestFit="1" customWidth="1"/>
    <col min="15109" max="15109" width="10.7109375" customWidth="1"/>
    <col min="15352" max="15352" width="3.7109375" customWidth="1"/>
    <col min="15353" max="15354" width="14.7109375" customWidth="1"/>
    <col min="15355" max="15355" width="21.140625" customWidth="1"/>
    <col min="15356" max="15358" width="12.7109375" customWidth="1"/>
    <col min="15359" max="15359" width="9" customWidth="1"/>
    <col min="15360" max="15360" width="10.42578125" customWidth="1"/>
    <col min="15361" max="15361" width="14.5703125" customWidth="1"/>
    <col min="15362" max="15362" width="14.42578125" customWidth="1"/>
    <col min="15363" max="15363" width="9.7109375" bestFit="1" customWidth="1"/>
    <col min="15365" max="15365" width="10.7109375" customWidth="1"/>
    <col min="15608" max="15608" width="3.7109375" customWidth="1"/>
    <col min="15609" max="15610" width="14.7109375" customWidth="1"/>
    <col min="15611" max="15611" width="21.140625" customWidth="1"/>
    <col min="15612" max="15614" width="12.7109375" customWidth="1"/>
    <col min="15615" max="15615" width="9" customWidth="1"/>
    <col min="15616" max="15616" width="10.42578125" customWidth="1"/>
    <col min="15617" max="15617" width="14.5703125" customWidth="1"/>
    <col min="15618" max="15618" width="14.42578125" customWidth="1"/>
    <col min="15619" max="15619" width="9.7109375" bestFit="1" customWidth="1"/>
    <col min="15621" max="15621" width="10.7109375" customWidth="1"/>
    <col min="15864" max="15864" width="3.7109375" customWidth="1"/>
    <col min="15865" max="15866" width="14.7109375" customWidth="1"/>
    <col min="15867" max="15867" width="21.140625" customWidth="1"/>
    <col min="15868" max="15870" width="12.7109375" customWidth="1"/>
    <col min="15871" max="15871" width="9" customWidth="1"/>
    <col min="15872" max="15872" width="10.42578125" customWidth="1"/>
    <col min="15873" max="15873" width="14.5703125" customWidth="1"/>
    <col min="15874" max="15874" width="14.42578125" customWidth="1"/>
    <col min="15875" max="15875" width="9.7109375" bestFit="1" customWidth="1"/>
    <col min="15877" max="15877" width="10.7109375" customWidth="1"/>
    <col min="16120" max="16120" width="3.7109375" customWidth="1"/>
    <col min="16121" max="16122" width="14.7109375" customWidth="1"/>
    <col min="16123" max="16123" width="21.140625" customWidth="1"/>
    <col min="16124" max="16126" width="12.7109375" customWidth="1"/>
    <col min="16127" max="16127" width="9" customWidth="1"/>
    <col min="16128" max="16128" width="10.42578125" customWidth="1"/>
    <col min="16129" max="16129" width="14.5703125" customWidth="1"/>
    <col min="16130" max="16130" width="14.42578125" customWidth="1"/>
    <col min="16131" max="16131" width="9.7109375" bestFit="1" customWidth="1"/>
    <col min="16133" max="16133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236</v>
      </c>
      <c r="B20" s="583"/>
      <c r="C20" s="583"/>
      <c r="D20" s="584" t="s">
        <v>23</v>
      </c>
      <c r="E20" s="584"/>
      <c r="F20" s="560">
        <f>Salário!D16</f>
        <v>2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334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Salário!C16</f>
        <v>7825-10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236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Salário!E16</f>
        <v>2068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2068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</v>
      </c>
      <c r="G37" s="57">
        <f>$G$36*F37</f>
        <v>0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2068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66" t="s">
        <v>9</v>
      </c>
      <c r="B44" s="85" t="s">
        <v>48</v>
      </c>
      <c r="C44" s="85"/>
      <c r="D44" s="67"/>
      <c r="E44" s="86"/>
      <c r="F44" s="87">
        <v>0</v>
      </c>
      <c r="G44" s="71">
        <f>$G$41*F44</f>
        <v>0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0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94">
        <f>G41+G45</f>
        <v>2068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8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8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8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8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</row>
    <row r="53" spans="1:8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172.26</v>
      </c>
      <c r="H53" s="58"/>
    </row>
    <row r="54" spans="1:8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172.26</v>
      </c>
      <c r="H54" s="58"/>
    </row>
    <row r="55" spans="1:8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57.49</v>
      </c>
      <c r="H55" s="58"/>
    </row>
    <row r="56" spans="1:8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402.01</v>
      </c>
      <c r="H56" s="79"/>
    </row>
    <row r="57" spans="1:8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8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8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8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8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165.44</v>
      </c>
      <c r="H61" s="58"/>
    </row>
    <row r="62" spans="1:8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413.6</v>
      </c>
      <c r="H62" s="58"/>
    </row>
    <row r="63" spans="1:8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62.04</v>
      </c>
      <c r="H63" s="58"/>
    </row>
    <row r="64" spans="1:8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31.02</v>
      </c>
      <c r="H64" s="58"/>
    </row>
    <row r="65" spans="1:8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20.68</v>
      </c>
      <c r="H65" s="58"/>
    </row>
    <row r="66" spans="1:8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12.41</v>
      </c>
      <c r="H66" s="58"/>
    </row>
    <row r="67" spans="1:8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4.1399999999999997</v>
      </c>
      <c r="H67" s="58"/>
    </row>
    <row r="68" spans="1:8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51.7</v>
      </c>
      <c r="H68" s="58"/>
    </row>
    <row r="69" spans="1:8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761.02999999999986</v>
      </c>
      <c r="H69" s="79"/>
    </row>
    <row r="70" spans="1:8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8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8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</row>
    <row r="73" spans="1:8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</row>
    <row r="74" spans="1:8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</row>
    <row r="75" spans="1:8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8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8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8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8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8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1561.6799999999998</v>
      </c>
      <c r="H80" s="79"/>
    </row>
    <row r="81" spans="1:8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8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8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8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8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103</v>
      </c>
      <c r="H85" s="58"/>
    </row>
    <row r="86" spans="1:8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8.15</v>
      </c>
      <c r="H86" s="58"/>
    </row>
    <row r="87" spans="1:8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94.35</v>
      </c>
      <c r="H87" s="58"/>
    </row>
    <row r="88" spans="1:8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23.96</v>
      </c>
      <c r="H88" s="58"/>
    </row>
    <row r="89" spans="1:8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8.89</v>
      </c>
      <c r="H89" s="58"/>
    </row>
    <row r="90" spans="1:8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0.74</v>
      </c>
      <c r="H90" s="58"/>
    </row>
    <row r="91" spans="1:8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8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239.09000000000003</v>
      </c>
      <c r="H92" s="79"/>
    </row>
    <row r="93" spans="1:8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8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8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8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8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8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8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8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8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8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8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8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179">
        <v>181.51</v>
      </c>
      <c r="H120" s="58"/>
    </row>
    <row r="121" spans="1:8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154.53</v>
      </c>
      <c r="H121" s="58"/>
    </row>
    <row r="122" spans="1:8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10.43</v>
      </c>
      <c r="H122" s="58"/>
    </row>
    <row r="123" spans="1:8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8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8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8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574.91999999999996</v>
      </c>
      <c r="H126" s="192"/>
    </row>
    <row r="127" spans="1:8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8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294">
        <f>G126+G114+G92+G80+G47</f>
        <v>4443.6899999999996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266.62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319.83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476.15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201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275.14999999999998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1062.5999999999999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2068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1561.6799999999998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239.09000000000003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574.91999999999996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4443.6899999999996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1062.5999999999999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5506.2899999999991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237</v>
      </c>
      <c r="C161" s="291">
        <f>G153</f>
        <v>5506.2899999999991</v>
      </c>
      <c r="D161" s="250">
        <v>1</v>
      </c>
      <c r="E161" s="249">
        <f>C161*D161</f>
        <v>5506.2899999999991</v>
      </c>
      <c r="F161" s="292">
        <f>F20</f>
        <v>2</v>
      </c>
      <c r="G161" s="293">
        <f>ROUND((E161*F161),2)</f>
        <v>11012.58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11012.58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5506.2899999999991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11012.58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132150.96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15676-CE54-4722-A849-207C4AA8CCBB}">
  <dimension ref="A1:AG36"/>
  <sheetViews>
    <sheetView tabSelected="1" topLeftCell="E1" workbookViewId="0">
      <selection activeCell="AJ13" sqref="AJ13"/>
    </sheetView>
  </sheetViews>
  <sheetFormatPr defaultRowHeight="12.75" x14ac:dyDescent="0.2"/>
  <cols>
    <col min="2" max="2" width="34.7109375" customWidth="1"/>
    <col min="3" max="3" width="12.5703125" customWidth="1"/>
    <col min="4" max="4" width="7.28515625" customWidth="1"/>
    <col min="5" max="5" width="15.28515625" customWidth="1"/>
    <col min="6" max="6" width="12.7109375" hidden="1" customWidth="1"/>
    <col min="7" max="7" width="7.85546875" style="402" hidden="1" customWidth="1"/>
    <col min="8" max="9" width="15.28515625" customWidth="1"/>
    <col min="10" max="10" width="12" hidden="1" customWidth="1"/>
    <col min="11" max="11" width="17.7109375" customWidth="1"/>
    <col min="12" max="12" width="12.7109375" hidden="1" customWidth="1"/>
    <col min="13" max="13" width="7.85546875" hidden="1" customWidth="1"/>
    <col min="14" max="14" width="18" customWidth="1"/>
    <col min="15" max="15" width="15.28515625" customWidth="1"/>
    <col min="16" max="16" width="11.7109375" hidden="1" customWidth="1"/>
    <col min="17" max="28" width="8.7109375" hidden="1" customWidth="1"/>
    <col min="29" max="31" width="9.140625" hidden="1" customWidth="1"/>
    <col min="32" max="32" width="0" hidden="1" customWidth="1"/>
    <col min="33" max="33" width="20.42578125" customWidth="1"/>
  </cols>
  <sheetData>
    <row r="1" spans="1:33" ht="15" customHeight="1" x14ac:dyDescent="0.2">
      <c r="A1" s="600" t="s">
        <v>1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600"/>
      <c r="P1" s="600"/>
      <c r="Q1" s="600"/>
      <c r="R1" s="600"/>
      <c r="S1" s="600"/>
      <c r="T1" s="600"/>
      <c r="U1" s="600"/>
      <c r="V1" s="600"/>
      <c r="W1" s="600"/>
      <c r="X1" s="600"/>
      <c r="Y1" s="600"/>
      <c r="Z1" s="600"/>
      <c r="AA1" s="600"/>
      <c r="AB1" s="600"/>
      <c r="AC1" s="600"/>
      <c r="AD1" s="600"/>
      <c r="AE1" s="600"/>
      <c r="AF1" s="600"/>
      <c r="AG1" s="600"/>
    </row>
    <row r="2" spans="1:33" ht="15" customHeight="1" x14ac:dyDescent="0.2">
      <c r="A2" s="600" t="s">
        <v>347</v>
      </c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  <c r="P2" s="600"/>
      <c r="Q2" s="600"/>
      <c r="R2" s="600"/>
      <c r="S2" s="600"/>
      <c r="T2" s="600"/>
      <c r="U2" s="600"/>
      <c r="V2" s="600"/>
      <c r="W2" s="600"/>
      <c r="X2" s="600"/>
      <c r="Y2" s="600"/>
      <c r="Z2" s="600"/>
      <c r="AA2" s="600"/>
      <c r="AB2" s="600"/>
      <c r="AC2" s="600"/>
      <c r="AD2" s="600"/>
      <c r="AE2" s="600"/>
      <c r="AF2" s="600"/>
      <c r="AG2" s="600"/>
    </row>
    <row r="3" spans="1:33" ht="60" customHeight="1" x14ac:dyDescent="0.2">
      <c r="A3" s="503"/>
      <c r="B3" s="504" t="s">
        <v>186</v>
      </c>
      <c r="C3" s="505" t="s">
        <v>187</v>
      </c>
      <c r="D3" s="506" t="s">
        <v>188</v>
      </c>
      <c r="E3" s="507" t="s">
        <v>270</v>
      </c>
      <c r="F3" s="505" t="s">
        <v>298</v>
      </c>
      <c r="G3" s="505" t="s">
        <v>302</v>
      </c>
      <c r="H3" s="508" t="s">
        <v>296</v>
      </c>
      <c r="I3" s="509" t="s">
        <v>299</v>
      </c>
      <c r="J3" s="510" t="s">
        <v>297</v>
      </c>
      <c r="K3" s="507" t="s">
        <v>271</v>
      </c>
      <c r="L3" s="505" t="s">
        <v>298</v>
      </c>
      <c r="M3" s="505" t="s">
        <v>302</v>
      </c>
      <c r="N3" s="508" t="s">
        <v>300</v>
      </c>
      <c r="O3" s="509" t="s">
        <v>301</v>
      </c>
      <c r="Q3" s="511" t="s">
        <v>304</v>
      </c>
      <c r="R3" s="512" t="s">
        <v>306</v>
      </c>
      <c r="S3" s="507" t="s">
        <v>323</v>
      </c>
      <c r="T3" s="508" t="s">
        <v>325</v>
      </c>
      <c r="U3" s="507" t="s">
        <v>318</v>
      </c>
      <c r="V3" s="508" t="s">
        <v>319</v>
      </c>
      <c r="W3" s="507" t="s">
        <v>321</v>
      </c>
      <c r="X3" s="508" t="s">
        <v>322</v>
      </c>
      <c r="Y3" s="507" t="s">
        <v>324</v>
      </c>
      <c r="Z3" s="508" t="s">
        <v>326</v>
      </c>
      <c r="AA3" s="507" t="s">
        <v>327</v>
      </c>
      <c r="AB3" s="508" t="s">
        <v>328</v>
      </c>
      <c r="AC3" s="511" t="s">
        <v>303</v>
      </c>
      <c r="AD3" s="512" t="s">
        <v>305</v>
      </c>
      <c r="AG3" s="508" t="s">
        <v>345</v>
      </c>
    </row>
    <row r="4" spans="1:33" ht="15.75" x14ac:dyDescent="0.25">
      <c r="A4" s="265">
        <v>1</v>
      </c>
      <c r="B4" s="263" t="s">
        <v>178</v>
      </c>
      <c r="C4" s="264" t="s">
        <v>190</v>
      </c>
      <c r="D4" s="440">
        <v>1</v>
      </c>
      <c r="E4" s="335">
        <f>ROUND(Supervisor!G47,2)</f>
        <v>5263.61</v>
      </c>
      <c r="F4" s="407">
        <v>5263.61</v>
      </c>
      <c r="G4" s="473">
        <f>E4-F4</f>
        <v>0</v>
      </c>
      <c r="H4" s="335">
        <f>ROUND((D4*E4),2)</f>
        <v>5263.61</v>
      </c>
      <c r="I4" s="398">
        <f>H4*12</f>
        <v>63163.319999999992</v>
      </c>
      <c r="J4" s="405"/>
      <c r="K4" s="336">
        <f>ROUND((E4*0.7023),2)</f>
        <v>3696.63</v>
      </c>
      <c r="L4" s="407">
        <v>3696.63</v>
      </c>
      <c r="M4" s="473">
        <f>K4-L4</f>
        <v>0</v>
      </c>
      <c r="N4" s="336">
        <f t="shared" ref="N4:N15" si="0">D4*K4</f>
        <v>3696.63</v>
      </c>
      <c r="O4" s="424">
        <f>N4*12</f>
        <v>44359.56</v>
      </c>
      <c r="P4" s="164">
        <v>140.69</v>
      </c>
      <c r="Q4" s="410">
        <f>Supervisor!G121</f>
        <v>140.69</v>
      </c>
      <c r="R4" s="410">
        <f>Q4*D4</f>
        <v>140.69</v>
      </c>
      <c r="S4" s="438">
        <f>Supervisor!G120</f>
        <v>181.51</v>
      </c>
      <c r="T4" s="410">
        <f>S4*D4</f>
        <v>181.51</v>
      </c>
      <c r="U4" s="491">
        <f>Supervisor!G74</f>
        <v>89.93</v>
      </c>
      <c r="V4" s="410">
        <f>U4*D4</f>
        <v>89.93</v>
      </c>
      <c r="W4" s="491">
        <f>Supervisor!G75</f>
        <v>308.70999999999998</v>
      </c>
      <c r="X4" s="410">
        <f>W4*D4</f>
        <v>308.70999999999998</v>
      </c>
      <c r="Y4" s="438">
        <f>Supervisor!G123</f>
        <v>12.89</v>
      </c>
      <c r="Z4" s="410">
        <f>Y4*D4</f>
        <v>12.89</v>
      </c>
      <c r="AA4" s="438">
        <f>Supervisor!G124</f>
        <v>215.56</v>
      </c>
      <c r="AB4" s="410">
        <f>AA4*D4</f>
        <v>215.56</v>
      </c>
      <c r="AC4" s="410">
        <f>Supervisor!G122</f>
        <v>13.94</v>
      </c>
      <c r="AD4" s="410">
        <f>AC4*D4</f>
        <v>13.94</v>
      </c>
      <c r="AE4" s="164">
        <v>13.94</v>
      </c>
      <c r="AF4" s="164"/>
      <c r="AG4" s="336">
        <f>R4+T4+V4+X4+Z4+AB4+AD4</f>
        <v>963.23</v>
      </c>
    </row>
    <row r="5" spans="1:33" ht="15.75" x14ac:dyDescent="0.25">
      <c r="A5" s="271">
        <v>2</v>
      </c>
      <c r="B5" s="269" t="s">
        <v>191</v>
      </c>
      <c r="C5" s="270" t="s">
        <v>192</v>
      </c>
      <c r="D5" s="282">
        <v>6</v>
      </c>
      <c r="E5" s="334">
        <f>ROUND(Aux.Adm.!G47,2)</f>
        <v>1975.6</v>
      </c>
      <c r="F5" s="407">
        <v>1975.6</v>
      </c>
      <c r="G5" s="473">
        <f t="shared" ref="G5:G15" si="1">E5-F5</f>
        <v>0</v>
      </c>
      <c r="H5" s="335">
        <f t="shared" ref="H5:H15" si="2">ROUND((D5*E5),2)</f>
        <v>11853.6</v>
      </c>
      <c r="I5" s="398">
        <f t="shared" ref="I5:I15" si="3">H5*12</f>
        <v>142243.20000000001</v>
      </c>
      <c r="J5" s="406"/>
      <c r="K5" s="355">
        <f>ROUND((E5*0.7023),2)</f>
        <v>1387.46</v>
      </c>
      <c r="L5" s="407">
        <v>1387.46</v>
      </c>
      <c r="M5" s="473">
        <f t="shared" ref="M5:M15" si="4">K5-L5</f>
        <v>0</v>
      </c>
      <c r="N5" s="355">
        <f t="shared" si="0"/>
        <v>8324.76</v>
      </c>
      <c r="O5" s="424">
        <f t="shared" ref="O5:O15" si="5">N5*12</f>
        <v>99897.12</v>
      </c>
      <c r="P5" s="164">
        <v>140.69</v>
      </c>
      <c r="Q5" s="411">
        <f>Aux.Adm.!G121</f>
        <v>140.69</v>
      </c>
      <c r="R5" s="412">
        <f>Q5*D5</f>
        <v>844.14</v>
      </c>
      <c r="S5" s="411">
        <f t="shared" ref="S5:S15" si="6">S4</f>
        <v>181.51</v>
      </c>
      <c r="T5" s="412">
        <f>S5*D5</f>
        <v>1089.06</v>
      </c>
      <c r="U5" s="411">
        <f>U4</f>
        <v>89.93</v>
      </c>
      <c r="V5" s="412">
        <f>U5*D5</f>
        <v>539.58000000000004</v>
      </c>
      <c r="W5" s="411">
        <f>W4</f>
        <v>308.70999999999998</v>
      </c>
      <c r="X5" s="412">
        <f>W5*D5</f>
        <v>1852.2599999999998</v>
      </c>
      <c r="Y5" s="411">
        <f>Y4</f>
        <v>12.89</v>
      </c>
      <c r="Z5" s="412">
        <f>Y5*D5</f>
        <v>77.34</v>
      </c>
      <c r="AA5" s="411">
        <f>AA4</f>
        <v>215.56</v>
      </c>
      <c r="AB5" s="412">
        <f>AA5*D5</f>
        <v>1293.3600000000001</v>
      </c>
      <c r="AC5" s="411">
        <f>Aux.Adm.!G122</f>
        <v>13.94</v>
      </c>
      <c r="AD5" s="415">
        <f>AC5*D5</f>
        <v>83.64</v>
      </c>
      <c r="AE5" s="164">
        <v>13.94</v>
      </c>
      <c r="AF5" s="164"/>
      <c r="AG5" s="355">
        <f>R5+T5+V5+X5+Z5+AB5+AD5</f>
        <v>5779.38</v>
      </c>
    </row>
    <row r="6" spans="1:33" ht="15.75" x14ac:dyDescent="0.25">
      <c r="A6" s="265">
        <v>3</v>
      </c>
      <c r="B6" s="263" t="s">
        <v>295</v>
      </c>
      <c r="C6" s="264" t="s">
        <v>193</v>
      </c>
      <c r="D6" s="440">
        <v>5</v>
      </c>
      <c r="E6" s="335">
        <f>ROUND(Op.Máq.!G47,2)</f>
        <v>2195.6</v>
      </c>
      <c r="F6" s="407">
        <v>2195.6</v>
      </c>
      <c r="G6" s="473">
        <f t="shared" si="1"/>
        <v>0</v>
      </c>
      <c r="H6" s="335">
        <f t="shared" si="2"/>
        <v>10978</v>
      </c>
      <c r="I6" s="398">
        <f t="shared" si="3"/>
        <v>131736</v>
      </c>
      <c r="J6" s="405"/>
      <c r="K6" s="336">
        <f>ROUND((E6*0.7023),2)</f>
        <v>1541.97</v>
      </c>
      <c r="L6" s="407">
        <v>1541.97</v>
      </c>
      <c r="M6" s="473">
        <f t="shared" si="4"/>
        <v>0</v>
      </c>
      <c r="N6" s="336">
        <f t="shared" si="0"/>
        <v>7709.85</v>
      </c>
      <c r="O6" s="424">
        <f t="shared" si="5"/>
        <v>92518.200000000012</v>
      </c>
      <c r="P6" s="164">
        <v>154.43</v>
      </c>
      <c r="Q6" s="410">
        <f>Op.Máq.!G121</f>
        <v>154.43</v>
      </c>
      <c r="R6" s="410">
        <f>Q6*D6</f>
        <v>772.15000000000009</v>
      </c>
      <c r="S6" s="410">
        <f t="shared" si="6"/>
        <v>181.51</v>
      </c>
      <c r="T6" s="410">
        <f>S6*D6</f>
        <v>907.55</v>
      </c>
      <c r="U6" s="410">
        <f>U5</f>
        <v>89.93</v>
      </c>
      <c r="V6" s="410">
        <f>U6*D6</f>
        <v>449.65000000000003</v>
      </c>
      <c r="W6" s="410">
        <f>W5</f>
        <v>308.70999999999998</v>
      </c>
      <c r="X6" s="410">
        <f>W6*D6</f>
        <v>1543.55</v>
      </c>
      <c r="Y6" s="410">
        <f>Y5</f>
        <v>12.89</v>
      </c>
      <c r="Z6" s="410">
        <f>Y6*D6</f>
        <v>64.45</v>
      </c>
      <c r="AA6" s="410">
        <f>AA5</f>
        <v>215.56</v>
      </c>
      <c r="AB6" s="410">
        <f>AA6*D6</f>
        <v>1077.8</v>
      </c>
      <c r="AC6" s="410">
        <f>Op.Máq.!G122</f>
        <v>22.75</v>
      </c>
      <c r="AD6" s="410">
        <f>AC6*D6</f>
        <v>113.75</v>
      </c>
      <c r="AE6" s="164">
        <v>22.75</v>
      </c>
      <c r="AF6" s="164"/>
      <c r="AG6" s="336">
        <f>R6+T6+V6+X6+Z6+AB6+AD6</f>
        <v>4928.8999999999996</v>
      </c>
    </row>
    <row r="7" spans="1:33" ht="15.75" x14ac:dyDescent="0.25">
      <c r="A7" s="341">
        <v>4</v>
      </c>
      <c r="B7" s="338" t="s">
        <v>196</v>
      </c>
      <c r="C7" s="341" t="s">
        <v>29</v>
      </c>
      <c r="D7" s="441">
        <v>14</v>
      </c>
      <c r="E7" s="357">
        <f>ROUND(Op.EB12x36N!G47,2)</f>
        <v>2507.58</v>
      </c>
      <c r="F7" s="407">
        <v>2507.58</v>
      </c>
      <c r="G7" s="473">
        <f t="shared" si="1"/>
        <v>0</v>
      </c>
      <c r="H7" s="335">
        <f t="shared" si="2"/>
        <v>35106.120000000003</v>
      </c>
      <c r="I7" s="399">
        <f t="shared" si="3"/>
        <v>421273.44000000006</v>
      </c>
      <c r="J7" s="406">
        <f>Op.EB12x36N!G45</f>
        <v>278.61962699999998</v>
      </c>
      <c r="K7" s="406">
        <f>ROUND(((E7-J7)*0.7023),2)</f>
        <v>1565.4</v>
      </c>
      <c r="L7" s="407">
        <v>1565.4</v>
      </c>
      <c r="M7" s="473">
        <f t="shared" si="4"/>
        <v>0</v>
      </c>
      <c r="N7" s="355">
        <f t="shared" si="0"/>
        <v>21915.600000000002</v>
      </c>
      <c r="O7" s="424">
        <f t="shared" si="5"/>
        <v>262987.2</v>
      </c>
      <c r="P7" s="164">
        <v>214.4</v>
      </c>
      <c r="Q7" s="413">
        <f>Op.EB12x36N!G121</f>
        <v>214.4</v>
      </c>
      <c r="R7" s="413">
        <f>Q7*D7</f>
        <v>3001.6</v>
      </c>
      <c r="S7" s="413">
        <f t="shared" si="6"/>
        <v>181.51</v>
      </c>
      <c r="T7" s="413">
        <f>S7*D7</f>
        <v>2541.14</v>
      </c>
      <c r="U7" s="413">
        <f t="shared" ref="U7:AA15" si="7">U6</f>
        <v>89.93</v>
      </c>
      <c r="V7" s="413">
        <f>U7*D7</f>
        <v>1259.02</v>
      </c>
      <c r="W7" s="413">
        <f t="shared" si="7"/>
        <v>308.70999999999998</v>
      </c>
      <c r="X7" s="413">
        <f>W7*D7</f>
        <v>4321.9399999999996</v>
      </c>
      <c r="Y7" s="413">
        <f t="shared" si="7"/>
        <v>12.89</v>
      </c>
      <c r="Z7" s="413">
        <f>Y7*D7</f>
        <v>180.46</v>
      </c>
      <c r="AA7" s="413">
        <f t="shared" si="7"/>
        <v>215.56</v>
      </c>
      <c r="AB7" s="413">
        <f>AA7*D7</f>
        <v>3017.84</v>
      </c>
      <c r="AC7" s="413">
        <f>Op.EB12x36N!G122</f>
        <v>68.599999999999994</v>
      </c>
      <c r="AD7" s="437">
        <f>AC7*D7</f>
        <v>960.39999999999986</v>
      </c>
      <c r="AE7" s="164">
        <v>68.599999999999994</v>
      </c>
      <c r="AF7" s="164"/>
      <c r="AG7" s="355">
        <f>R7+T7+V7+X7+Z7+AB7+AD7</f>
        <v>15282.4</v>
      </c>
    </row>
    <row r="8" spans="1:33" ht="15.75" x14ac:dyDescent="0.25">
      <c r="A8" s="339">
        <v>5</v>
      </c>
      <c r="B8" s="337" t="s">
        <v>197</v>
      </c>
      <c r="C8" s="339" t="s">
        <v>29</v>
      </c>
      <c r="D8" s="442">
        <v>12</v>
      </c>
      <c r="E8" s="340">
        <f>ROUND(Op.EB12x36D!G47,2)</f>
        <v>2149.29</v>
      </c>
      <c r="F8" s="407">
        <v>2149.29</v>
      </c>
      <c r="G8" s="473">
        <f t="shared" si="1"/>
        <v>0</v>
      </c>
      <c r="H8" s="335">
        <f t="shared" si="2"/>
        <v>25791.48</v>
      </c>
      <c r="I8" s="400">
        <f t="shared" si="3"/>
        <v>309497.76</v>
      </c>
      <c r="J8" s="405">
        <f>Op.EB12x36D!G45</f>
        <v>238.80999999999997</v>
      </c>
      <c r="K8" s="405">
        <f>ROUND(((E8-J8)*0.7023),2)</f>
        <v>1341.73</v>
      </c>
      <c r="L8" s="407">
        <v>1341.73</v>
      </c>
      <c r="M8" s="473">
        <f t="shared" si="4"/>
        <v>0</v>
      </c>
      <c r="N8" s="336">
        <f t="shared" si="0"/>
        <v>16100.76</v>
      </c>
      <c r="O8" s="424">
        <f t="shared" si="5"/>
        <v>193209.12</v>
      </c>
      <c r="P8" s="164">
        <v>214.4</v>
      </c>
      <c r="Q8" s="414">
        <f>Op.EB12x36D!G121</f>
        <v>214.4</v>
      </c>
      <c r="R8" s="414">
        <f>Q8*D8</f>
        <v>2572.8000000000002</v>
      </c>
      <c r="S8" s="414">
        <f t="shared" si="6"/>
        <v>181.51</v>
      </c>
      <c r="T8" s="414">
        <f>S8*D8</f>
        <v>2178.12</v>
      </c>
      <c r="U8" s="414">
        <f t="shared" si="7"/>
        <v>89.93</v>
      </c>
      <c r="V8" s="414">
        <f>U8*D8</f>
        <v>1079.1600000000001</v>
      </c>
      <c r="W8" s="414">
        <f t="shared" si="7"/>
        <v>308.70999999999998</v>
      </c>
      <c r="X8" s="414">
        <f>W8*D8</f>
        <v>3704.5199999999995</v>
      </c>
      <c r="Y8" s="414">
        <f t="shared" si="7"/>
        <v>12.89</v>
      </c>
      <c r="Z8" s="414">
        <f>Y8*D8</f>
        <v>154.68</v>
      </c>
      <c r="AA8" s="414">
        <f t="shared" si="7"/>
        <v>215.56</v>
      </c>
      <c r="AB8" s="414">
        <f>AA8*D8</f>
        <v>2586.7200000000003</v>
      </c>
      <c r="AC8" s="414">
        <f>Op.EB12x36D!G122</f>
        <v>68.599999999999994</v>
      </c>
      <c r="AD8" s="414">
        <f>AC8*D8</f>
        <v>823.19999999999993</v>
      </c>
      <c r="AE8" s="164">
        <v>68.599999999999994</v>
      </c>
      <c r="AF8" s="164"/>
      <c r="AG8" s="336">
        <f>R8+T8+V8+X8+Z8+AB8+AD8</f>
        <v>13099.2</v>
      </c>
    </row>
    <row r="9" spans="1:33" ht="15.75" x14ac:dyDescent="0.25">
      <c r="A9" s="341">
        <v>6</v>
      </c>
      <c r="B9" s="338" t="s">
        <v>198</v>
      </c>
      <c r="C9" s="397" t="s">
        <v>199</v>
      </c>
      <c r="D9" s="468">
        <v>9</v>
      </c>
      <c r="E9" s="357">
        <f>ROUND(Canal12x36D!G47,2)</f>
        <v>2149.29</v>
      </c>
      <c r="F9" s="407">
        <v>2149.29</v>
      </c>
      <c r="G9" s="473">
        <f t="shared" si="1"/>
        <v>0</v>
      </c>
      <c r="H9" s="335">
        <f t="shared" si="2"/>
        <v>19343.61</v>
      </c>
      <c r="I9" s="399">
        <f t="shared" si="3"/>
        <v>232123.32</v>
      </c>
      <c r="J9" s="406">
        <f>Canal12x36D!G45</f>
        <v>238.80999999999997</v>
      </c>
      <c r="K9" s="406">
        <f>ROUND(((E9-J9)*0.7023),2)</f>
        <v>1341.73</v>
      </c>
      <c r="L9" s="407">
        <v>1341.73</v>
      </c>
      <c r="M9" s="473">
        <f t="shared" si="4"/>
        <v>0</v>
      </c>
      <c r="N9" s="355">
        <f t="shared" si="0"/>
        <v>12075.57</v>
      </c>
      <c r="O9" s="424">
        <f t="shared" si="5"/>
        <v>144906.84</v>
      </c>
      <c r="P9" s="164">
        <v>235.5</v>
      </c>
      <c r="Q9" s="413">
        <f>Canal12x36D!G121</f>
        <v>235.5</v>
      </c>
      <c r="R9" s="413">
        <f>Q9*D9</f>
        <v>2119.5</v>
      </c>
      <c r="S9" s="413">
        <f t="shared" si="6"/>
        <v>181.51</v>
      </c>
      <c r="T9" s="413">
        <f>S9*D9</f>
        <v>1633.59</v>
      </c>
      <c r="U9" s="413">
        <f t="shared" si="7"/>
        <v>89.93</v>
      </c>
      <c r="V9" s="413">
        <f>U9*D9</f>
        <v>809.37000000000012</v>
      </c>
      <c r="W9" s="413">
        <f t="shared" si="7"/>
        <v>308.70999999999998</v>
      </c>
      <c r="X9" s="413">
        <f>W9*D9</f>
        <v>2778.39</v>
      </c>
      <c r="Y9" s="413">
        <f t="shared" si="7"/>
        <v>12.89</v>
      </c>
      <c r="Z9" s="413">
        <f>Y9*D9</f>
        <v>116.01</v>
      </c>
      <c r="AA9" s="413">
        <f t="shared" si="7"/>
        <v>215.56</v>
      </c>
      <c r="AB9" s="413">
        <f>AA9*D9</f>
        <v>1940.04</v>
      </c>
      <c r="AC9" s="413">
        <f>Canal12x36D!G122</f>
        <v>21.97</v>
      </c>
      <c r="AD9" s="437">
        <f>AC9*D9</f>
        <v>197.73</v>
      </c>
      <c r="AE9" s="164">
        <v>21.97</v>
      </c>
      <c r="AF9" s="164"/>
      <c r="AG9" s="355">
        <f>R9+T9+V9+X9+Z9+AB9+AD9</f>
        <v>9594.630000000001</v>
      </c>
    </row>
    <row r="10" spans="1:33" ht="15.75" x14ac:dyDescent="0.25">
      <c r="A10" s="265">
        <v>7</v>
      </c>
      <c r="B10" s="263" t="s">
        <v>200</v>
      </c>
      <c r="C10" s="264" t="s">
        <v>201</v>
      </c>
      <c r="D10" s="440">
        <v>1</v>
      </c>
      <c r="E10" s="335">
        <f>ROUND(Mecanico!G47,2)</f>
        <v>2854.28</v>
      </c>
      <c r="F10" s="407">
        <v>2854.28</v>
      </c>
      <c r="G10" s="473">
        <f t="shared" si="1"/>
        <v>0</v>
      </c>
      <c r="H10" s="335">
        <f t="shared" si="2"/>
        <v>2854.28</v>
      </c>
      <c r="I10" s="398">
        <f t="shared" si="3"/>
        <v>34251.360000000001</v>
      </c>
      <c r="J10" s="405"/>
      <c r="K10" s="336">
        <f>ROUND((E10*0.7023),2)</f>
        <v>2004.56</v>
      </c>
      <c r="L10" s="407">
        <v>2004.56</v>
      </c>
      <c r="M10" s="473">
        <f t="shared" si="4"/>
        <v>0</v>
      </c>
      <c r="N10" s="336">
        <f t="shared" si="0"/>
        <v>2004.56</v>
      </c>
      <c r="O10" s="424">
        <f t="shared" si="5"/>
        <v>24054.720000000001</v>
      </c>
      <c r="P10" s="164">
        <v>214.4</v>
      </c>
      <c r="Q10" s="410">
        <f>Mecanico!G121</f>
        <v>214.4</v>
      </c>
      <c r="R10" s="410">
        <f>Q10*D10</f>
        <v>214.4</v>
      </c>
      <c r="S10" s="410">
        <f t="shared" si="6"/>
        <v>181.51</v>
      </c>
      <c r="T10" s="410">
        <f>S10*D10</f>
        <v>181.51</v>
      </c>
      <c r="U10" s="410">
        <f t="shared" si="7"/>
        <v>89.93</v>
      </c>
      <c r="V10" s="410">
        <f>U10*D10</f>
        <v>89.93</v>
      </c>
      <c r="W10" s="410">
        <f t="shared" si="7"/>
        <v>308.70999999999998</v>
      </c>
      <c r="X10" s="410">
        <f>W10*D10</f>
        <v>308.70999999999998</v>
      </c>
      <c r="Y10" s="410">
        <f t="shared" si="7"/>
        <v>12.89</v>
      </c>
      <c r="Z10" s="410">
        <f>Y10*D10</f>
        <v>12.89</v>
      </c>
      <c r="AA10" s="410">
        <f t="shared" si="7"/>
        <v>215.56</v>
      </c>
      <c r="AB10" s="410">
        <f>AA10*D10</f>
        <v>215.56</v>
      </c>
      <c r="AC10" s="410">
        <f>Mecanico!G122</f>
        <v>22.64</v>
      </c>
      <c r="AD10" s="410">
        <f>AC10*D10</f>
        <v>22.64</v>
      </c>
      <c r="AE10" s="164">
        <v>22.64</v>
      </c>
      <c r="AF10" s="164"/>
      <c r="AG10" s="336">
        <f>R10+T10+V10+X10+Z10+AB10+AD10</f>
        <v>1045.6400000000001</v>
      </c>
    </row>
    <row r="11" spans="1:33" ht="15.75" x14ac:dyDescent="0.25">
      <c r="A11" s="277">
        <v>8</v>
      </c>
      <c r="B11" s="276" t="s">
        <v>202</v>
      </c>
      <c r="C11" s="275" t="s">
        <v>203</v>
      </c>
      <c r="D11" s="443">
        <v>2</v>
      </c>
      <c r="E11" s="356">
        <f>ROUND(Aux.Mec.!G47,2)</f>
        <v>2563.0500000000002</v>
      </c>
      <c r="F11" s="407">
        <v>2563.0500000000002</v>
      </c>
      <c r="G11" s="473">
        <f t="shared" si="1"/>
        <v>0</v>
      </c>
      <c r="H11" s="335">
        <f t="shared" si="2"/>
        <v>5126.1000000000004</v>
      </c>
      <c r="I11" s="231">
        <f t="shared" si="3"/>
        <v>61513.200000000004</v>
      </c>
      <c r="J11" s="406"/>
      <c r="K11" s="355">
        <f>ROUND((E11*0.7023),2)</f>
        <v>1800.03</v>
      </c>
      <c r="L11" s="407">
        <v>1800.03</v>
      </c>
      <c r="M11" s="473">
        <f t="shared" si="4"/>
        <v>0</v>
      </c>
      <c r="N11" s="355">
        <f t="shared" si="0"/>
        <v>3600.06</v>
      </c>
      <c r="O11" s="424">
        <f t="shared" si="5"/>
        <v>43200.72</v>
      </c>
      <c r="P11" s="164">
        <v>214.4</v>
      </c>
      <c r="Q11" s="412">
        <f>Aux.Mec.!G121</f>
        <v>214.4</v>
      </c>
      <c r="R11" s="412">
        <f>Q11*D11</f>
        <v>428.8</v>
      </c>
      <c r="S11" s="412">
        <f t="shared" si="6"/>
        <v>181.51</v>
      </c>
      <c r="T11" s="412">
        <f>S11*D11</f>
        <v>363.02</v>
      </c>
      <c r="U11" s="412">
        <f t="shared" si="7"/>
        <v>89.93</v>
      </c>
      <c r="V11" s="412">
        <f>U11*D11</f>
        <v>179.86</v>
      </c>
      <c r="W11" s="412">
        <f t="shared" si="7"/>
        <v>308.70999999999998</v>
      </c>
      <c r="X11" s="412">
        <f>W11*D11</f>
        <v>617.41999999999996</v>
      </c>
      <c r="Y11" s="412">
        <f t="shared" si="7"/>
        <v>12.89</v>
      </c>
      <c r="Z11" s="412">
        <f>Y11*D11</f>
        <v>25.78</v>
      </c>
      <c r="AA11" s="412">
        <f t="shared" si="7"/>
        <v>215.56</v>
      </c>
      <c r="AB11" s="412">
        <f>AA11*D11</f>
        <v>431.12</v>
      </c>
      <c r="AC11" s="412">
        <f>Aux.Mec.!G122</f>
        <v>17.96</v>
      </c>
      <c r="AD11" s="415">
        <f>AC11*D11</f>
        <v>35.92</v>
      </c>
      <c r="AE11" s="164">
        <v>17.96</v>
      </c>
      <c r="AF11" s="164"/>
      <c r="AG11" s="355">
        <f>R11+T11+V11+X11+Z11+AB11+AD11</f>
        <v>2081.92</v>
      </c>
    </row>
    <row r="12" spans="1:33" ht="15.75" x14ac:dyDescent="0.25">
      <c r="A12" s="265">
        <v>9</v>
      </c>
      <c r="B12" s="263" t="s">
        <v>204</v>
      </c>
      <c r="C12" s="264" t="s">
        <v>205</v>
      </c>
      <c r="D12" s="440">
        <v>1</v>
      </c>
      <c r="E12" s="335">
        <f>ROUND(Eletricista!G47,2)</f>
        <v>3301.52</v>
      </c>
      <c r="F12" s="407">
        <v>3301.52</v>
      </c>
      <c r="G12" s="473">
        <f t="shared" si="1"/>
        <v>0</v>
      </c>
      <c r="H12" s="335">
        <f t="shared" si="2"/>
        <v>3301.52</v>
      </c>
      <c r="I12" s="231">
        <f t="shared" si="3"/>
        <v>39618.239999999998</v>
      </c>
      <c r="J12" s="405"/>
      <c r="K12" s="336">
        <f>ROUND((E12*0.7023),2)</f>
        <v>2318.66</v>
      </c>
      <c r="L12" s="407">
        <v>2318.66</v>
      </c>
      <c r="M12" s="473">
        <f t="shared" si="4"/>
        <v>0</v>
      </c>
      <c r="N12" s="336">
        <f t="shared" si="0"/>
        <v>2318.66</v>
      </c>
      <c r="O12" s="424">
        <f t="shared" si="5"/>
        <v>27823.919999999998</v>
      </c>
      <c r="P12" s="164">
        <v>214.4</v>
      </c>
      <c r="Q12" s="410">
        <f>Eletricista!G121</f>
        <v>214.4</v>
      </c>
      <c r="R12" s="410">
        <f>Q12*D12</f>
        <v>214.4</v>
      </c>
      <c r="S12" s="410">
        <f t="shared" si="6"/>
        <v>181.51</v>
      </c>
      <c r="T12" s="410">
        <f>S12*D12</f>
        <v>181.51</v>
      </c>
      <c r="U12" s="410">
        <f t="shared" si="7"/>
        <v>89.93</v>
      </c>
      <c r="V12" s="410">
        <f>U12*D12</f>
        <v>89.93</v>
      </c>
      <c r="W12" s="410">
        <f t="shared" si="7"/>
        <v>308.70999999999998</v>
      </c>
      <c r="X12" s="410">
        <f>W12*D12</f>
        <v>308.70999999999998</v>
      </c>
      <c r="Y12" s="410">
        <f t="shared" si="7"/>
        <v>12.89</v>
      </c>
      <c r="Z12" s="410">
        <f>Y12*D12</f>
        <v>12.89</v>
      </c>
      <c r="AA12" s="410">
        <f t="shared" si="7"/>
        <v>215.56</v>
      </c>
      <c r="AB12" s="410">
        <f>AA12*D12</f>
        <v>215.56</v>
      </c>
      <c r="AC12" s="410">
        <f>Eletricista!G122</f>
        <v>113.12</v>
      </c>
      <c r="AD12" s="410">
        <f>AC12*D12</f>
        <v>113.12</v>
      </c>
      <c r="AE12" s="164">
        <v>113.12</v>
      </c>
      <c r="AF12" s="164"/>
      <c r="AG12" s="336">
        <f>R12+T12+V12+X12+Z12+AB12+AD12</f>
        <v>1136.1199999999999</v>
      </c>
    </row>
    <row r="13" spans="1:33" ht="15.75" x14ac:dyDescent="0.25">
      <c r="A13" s="277">
        <v>10</v>
      </c>
      <c r="B13" s="362" t="s">
        <v>206</v>
      </c>
      <c r="C13" s="275" t="s">
        <v>207</v>
      </c>
      <c r="D13" s="441">
        <v>1</v>
      </c>
      <c r="E13" s="356">
        <f>ROUND(Aju.Eletri.!G47,2)</f>
        <v>2012.96</v>
      </c>
      <c r="F13" s="407">
        <v>2012.96</v>
      </c>
      <c r="G13" s="473">
        <f t="shared" si="1"/>
        <v>0</v>
      </c>
      <c r="H13" s="335">
        <f t="shared" si="2"/>
        <v>2012.96</v>
      </c>
      <c r="I13" s="231">
        <f t="shared" si="3"/>
        <v>24155.52</v>
      </c>
      <c r="J13" s="406"/>
      <c r="K13" s="355">
        <f>ROUND((E13*0.7023),2)</f>
        <v>1413.7</v>
      </c>
      <c r="L13" s="407">
        <v>1413.7</v>
      </c>
      <c r="M13" s="473">
        <f t="shared" si="4"/>
        <v>0</v>
      </c>
      <c r="N13" s="355">
        <f t="shared" si="0"/>
        <v>1413.7</v>
      </c>
      <c r="O13" s="424">
        <f t="shared" si="5"/>
        <v>16964.400000000001</v>
      </c>
      <c r="P13" s="164">
        <v>214.4</v>
      </c>
      <c r="Q13" s="412">
        <f>Aju.Eletri.!G121</f>
        <v>214.4</v>
      </c>
      <c r="R13" s="412">
        <f>Q13*D13</f>
        <v>214.4</v>
      </c>
      <c r="S13" s="412">
        <f t="shared" si="6"/>
        <v>181.51</v>
      </c>
      <c r="T13" s="412">
        <f>S13*D13</f>
        <v>181.51</v>
      </c>
      <c r="U13" s="412">
        <f t="shared" si="7"/>
        <v>89.93</v>
      </c>
      <c r="V13" s="412">
        <f>U13*D13</f>
        <v>89.93</v>
      </c>
      <c r="W13" s="412">
        <f t="shared" si="7"/>
        <v>308.70999999999998</v>
      </c>
      <c r="X13" s="412">
        <f>W13*D13</f>
        <v>308.70999999999998</v>
      </c>
      <c r="Y13" s="412">
        <f t="shared" si="7"/>
        <v>12.89</v>
      </c>
      <c r="Z13" s="412">
        <f>Y13*D13</f>
        <v>12.89</v>
      </c>
      <c r="AA13" s="412">
        <f t="shared" si="7"/>
        <v>215.56</v>
      </c>
      <c r="AB13" s="412">
        <f>AA13*D13</f>
        <v>215.56</v>
      </c>
      <c r="AC13" s="412">
        <f>Aju.Eletri.!G122</f>
        <v>68.599999999999994</v>
      </c>
      <c r="AD13" s="415">
        <f>AC13*D13</f>
        <v>68.599999999999994</v>
      </c>
      <c r="AE13" s="164">
        <v>68.599999999999994</v>
      </c>
      <c r="AF13" s="164"/>
      <c r="AG13" s="355">
        <f>R13+T13+V13+X13+Z13+AB13+AD13</f>
        <v>1091.5999999999999</v>
      </c>
    </row>
    <row r="14" spans="1:33" ht="15.75" x14ac:dyDescent="0.25">
      <c r="A14" s="265">
        <v>11</v>
      </c>
      <c r="B14" s="263" t="s">
        <v>208</v>
      </c>
      <c r="C14" s="264" t="s">
        <v>209</v>
      </c>
      <c r="D14" s="440">
        <v>2</v>
      </c>
      <c r="E14" s="335">
        <f>ROUND(Motor!G47,2)</f>
        <v>1975.6</v>
      </c>
      <c r="F14" s="407">
        <v>1975.6</v>
      </c>
      <c r="G14" s="473">
        <f t="shared" si="1"/>
        <v>0</v>
      </c>
      <c r="H14" s="335">
        <f t="shared" si="2"/>
        <v>3951.2</v>
      </c>
      <c r="I14" s="398">
        <f t="shared" si="3"/>
        <v>47414.399999999994</v>
      </c>
      <c r="J14" s="405"/>
      <c r="K14" s="336">
        <f>ROUND((E14*0.7023),2)</f>
        <v>1387.46</v>
      </c>
      <c r="L14" s="407">
        <v>1387.46</v>
      </c>
      <c r="M14" s="473">
        <f t="shared" si="4"/>
        <v>0</v>
      </c>
      <c r="N14" s="336">
        <f t="shared" si="0"/>
        <v>2774.92</v>
      </c>
      <c r="O14" s="424">
        <f t="shared" si="5"/>
        <v>33299.040000000001</v>
      </c>
      <c r="P14" s="164">
        <v>154.53</v>
      </c>
      <c r="Q14" s="410">
        <f>Motor!G121</f>
        <v>154.53</v>
      </c>
      <c r="R14" s="410">
        <f>Q14*D14</f>
        <v>309.06</v>
      </c>
      <c r="S14" s="410">
        <f t="shared" si="6"/>
        <v>181.51</v>
      </c>
      <c r="T14" s="410">
        <f>S14*D14</f>
        <v>363.02</v>
      </c>
      <c r="U14" s="410">
        <f t="shared" si="7"/>
        <v>89.93</v>
      </c>
      <c r="V14" s="410">
        <f>U14*D14</f>
        <v>179.86</v>
      </c>
      <c r="W14" s="410">
        <f t="shared" si="7"/>
        <v>308.70999999999998</v>
      </c>
      <c r="X14" s="410">
        <f>W14*D14</f>
        <v>617.41999999999996</v>
      </c>
      <c r="Y14" s="410">
        <f t="shared" si="7"/>
        <v>12.89</v>
      </c>
      <c r="Z14" s="410">
        <f>Y14*D14</f>
        <v>25.78</v>
      </c>
      <c r="AA14" s="410">
        <f t="shared" si="7"/>
        <v>215.56</v>
      </c>
      <c r="AB14" s="410">
        <f>AA14*D14</f>
        <v>431.12</v>
      </c>
      <c r="AC14" s="410">
        <f>Motor!G122</f>
        <v>9.57</v>
      </c>
      <c r="AD14" s="410">
        <f>AC14*D14</f>
        <v>19.14</v>
      </c>
      <c r="AE14" s="164">
        <v>9.57</v>
      </c>
      <c r="AF14" s="164"/>
      <c r="AG14" s="336">
        <f>R14+T14+V14+X14+Z14+AB14+AD14</f>
        <v>1945.3999999999999</v>
      </c>
    </row>
    <row r="15" spans="1:33" ht="15.75" x14ac:dyDescent="0.25">
      <c r="A15" s="277">
        <v>12</v>
      </c>
      <c r="B15" s="276" t="s">
        <v>210</v>
      </c>
      <c r="C15" s="275" t="s">
        <v>211</v>
      </c>
      <c r="D15" s="443">
        <v>2</v>
      </c>
      <c r="E15" s="356">
        <f>ROUND(MotorP!G47,2)</f>
        <v>2068</v>
      </c>
      <c r="F15" s="407">
        <v>2068</v>
      </c>
      <c r="G15" s="473">
        <f t="shared" si="1"/>
        <v>0</v>
      </c>
      <c r="H15" s="335">
        <f t="shared" si="2"/>
        <v>4136</v>
      </c>
      <c r="I15" s="398">
        <f t="shared" si="3"/>
        <v>49632</v>
      </c>
      <c r="J15" s="406"/>
      <c r="K15" s="355">
        <f>ROUND((E15*0.7023),2)</f>
        <v>1452.36</v>
      </c>
      <c r="L15" s="407">
        <v>1452.36</v>
      </c>
      <c r="M15" s="473">
        <f t="shared" si="4"/>
        <v>0</v>
      </c>
      <c r="N15" s="355">
        <f t="shared" si="0"/>
        <v>2904.72</v>
      </c>
      <c r="O15" s="424">
        <f t="shared" si="5"/>
        <v>34856.639999999999</v>
      </c>
      <c r="P15" s="164">
        <v>154.53</v>
      </c>
      <c r="Q15" s="412">
        <f>MotorP!G121</f>
        <v>154.53</v>
      </c>
      <c r="R15" s="412">
        <f>Q15*D15</f>
        <v>309.06</v>
      </c>
      <c r="S15" s="412">
        <f t="shared" si="6"/>
        <v>181.51</v>
      </c>
      <c r="T15" s="412">
        <f>S15*D15</f>
        <v>363.02</v>
      </c>
      <c r="U15" s="412">
        <f t="shared" si="7"/>
        <v>89.93</v>
      </c>
      <c r="V15" s="412">
        <f>U15*D15</f>
        <v>179.86</v>
      </c>
      <c r="W15" s="412">
        <f t="shared" si="7"/>
        <v>308.70999999999998</v>
      </c>
      <c r="X15" s="412">
        <f>W15*D15</f>
        <v>617.41999999999996</v>
      </c>
      <c r="Y15" s="412">
        <f t="shared" si="7"/>
        <v>12.89</v>
      </c>
      <c r="Z15" s="412">
        <f>Y15*D15</f>
        <v>25.78</v>
      </c>
      <c r="AA15" s="412">
        <f t="shared" si="7"/>
        <v>215.56</v>
      </c>
      <c r="AB15" s="412">
        <f>AA15*D15</f>
        <v>431.12</v>
      </c>
      <c r="AC15" s="412">
        <f>MotorP!G122</f>
        <v>10.43</v>
      </c>
      <c r="AD15" s="415">
        <f>AC15*D15</f>
        <v>20.86</v>
      </c>
      <c r="AE15" s="164">
        <v>10.43</v>
      </c>
      <c r="AF15" s="164"/>
      <c r="AG15" s="355">
        <f>R15+T15+V15+X15+Z15+AB15+AD15</f>
        <v>1947.1199999999997</v>
      </c>
    </row>
    <row r="16" spans="1:33" ht="15" x14ac:dyDescent="0.2">
      <c r="A16" s="268"/>
      <c r="B16" s="278"/>
      <c r="C16" s="270"/>
      <c r="D16" s="268"/>
      <c r="E16" s="279"/>
      <c r="F16" s="279"/>
      <c r="G16" s="401"/>
      <c r="H16" s="279"/>
      <c r="I16" s="279"/>
      <c r="J16" s="273"/>
      <c r="K16" s="273"/>
      <c r="L16" s="279"/>
      <c r="M16" s="401"/>
      <c r="N16" s="273"/>
      <c r="O16" s="279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273"/>
    </row>
    <row r="17" spans="1:33" ht="15.75" x14ac:dyDescent="0.25">
      <c r="A17" s="268"/>
      <c r="B17" s="280" t="s">
        <v>212</v>
      </c>
      <c r="C17" s="281"/>
      <c r="D17" s="282">
        <f>SUM(D4:D16)</f>
        <v>56</v>
      </c>
      <c r="E17" s="502"/>
      <c r="F17" s="283"/>
      <c r="G17" s="403">
        <f>SUM(G4:G16)</f>
        <v>0</v>
      </c>
      <c r="H17" s="408">
        <f>SUM(H4:H16)</f>
        <v>129718.48000000001</v>
      </c>
      <c r="I17" s="404">
        <f>SUM(I4:I16)</f>
        <v>1556621.7600000002</v>
      </c>
      <c r="J17" s="283"/>
      <c r="K17" s="408"/>
      <c r="L17" s="409">
        <f>SUM(L4:L16)</f>
        <v>21251.69</v>
      </c>
      <c r="M17" s="403">
        <f>SUM(M4:M16)</f>
        <v>0</v>
      </c>
      <c r="N17" s="408">
        <f>SUM(N4:N16)</f>
        <v>84839.79</v>
      </c>
      <c r="O17" s="404">
        <f>SUM(O4:O16)</f>
        <v>1018077.48</v>
      </c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408">
        <f>SUM(AG4:AG16)</f>
        <v>58895.540000000008</v>
      </c>
    </row>
    <row r="18" spans="1:33" ht="24.75" hidden="1" customHeight="1" x14ac:dyDescent="0.2">
      <c r="A18" s="9"/>
      <c r="C18" s="284"/>
      <c r="E18" s="513" t="s">
        <v>344</v>
      </c>
      <c r="F18" s="20"/>
      <c r="H18" s="514">
        <f>H17*12</f>
        <v>1556621.7600000002</v>
      </c>
      <c r="I18" s="20"/>
      <c r="J18" s="257"/>
      <c r="L18" s="20"/>
      <c r="M18" s="20"/>
      <c r="N18" s="514">
        <f>N17*12</f>
        <v>1018077.48</v>
      </c>
      <c r="O18" s="20"/>
      <c r="R18" s="439" t="s">
        <v>35</v>
      </c>
      <c r="S18" s="439"/>
      <c r="T18" s="439" t="s">
        <v>46</v>
      </c>
      <c r="U18" s="439"/>
      <c r="V18" s="439" t="s">
        <v>54</v>
      </c>
      <c r="W18" s="439"/>
      <c r="X18" s="439" t="s">
        <v>65</v>
      </c>
      <c r="Y18" s="439"/>
      <c r="Z18" s="439" t="s">
        <v>82</v>
      </c>
      <c r="AA18" s="439"/>
      <c r="AB18" s="439" t="s">
        <v>329</v>
      </c>
      <c r="AC18" s="439"/>
      <c r="AD18" s="439" t="s">
        <v>330</v>
      </c>
      <c r="AG18" s="514">
        <f>AG17*12</f>
        <v>706746.4800000001</v>
      </c>
    </row>
    <row r="19" spans="1:33" ht="42" hidden="1" customHeight="1" x14ac:dyDescent="0.2">
      <c r="A19" s="9"/>
      <c r="C19" s="284"/>
      <c r="E19" s="20"/>
      <c r="F19" s="20"/>
      <c r="H19" s="20"/>
      <c r="I19" s="20"/>
      <c r="J19" s="257"/>
      <c r="K19" s="257"/>
      <c r="L19" s="20"/>
      <c r="M19" s="20"/>
      <c r="N19" s="257"/>
      <c r="O19" s="20"/>
      <c r="P19" s="259" t="s">
        <v>307</v>
      </c>
      <c r="Q19" s="259" t="s">
        <v>320</v>
      </c>
      <c r="R19" s="433">
        <f>SUM(R4:R16)</f>
        <v>11140.999999999998</v>
      </c>
      <c r="S19" s="432"/>
      <c r="T19" s="433">
        <f>SUM(T4:T16)</f>
        <v>10164.560000000001</v>
      </c>
      <c r="U19" s="432"/>
      <c r="V19" s="490">
        <f>SUM(V4:V16)</f>
        <v>5036.08</v>
      </c>
      <c r="W19" s="432"/>
      <c r="X19" s="490">
        <f>SUM(X4:X16)</f>
        <v>17287.759999999995</v>
      </c>
      <c r="Y19" s="432"/>
      <c r="Z19" s="433">
        <f t="shared" ref="Z19" si="8">SUM(Z4:Z16)</f>
        <v>721.83999999999992</v>
      </c>
      <c r="AA19" s="432"/>
      <c r="AB19" s="433">
        <f t="shared" ref="AB19" si="9">SUM(AB4:AB16)</f>
        <v>12071.36</v>
      </c>
      <c r="AC19" s="432"/>
      <c r="AD19" s="433">
        <f>SUM(AD4:AD16)</f>
        <v>2472.9399999999996</v>
      </c>
    </row>
    <row r="20" spans="1:33" hidden="1" x14ac:dyDescent="0.2">
      <c r="A20" s="9"/>
      <c r="C20" s="284"/>
      <c r="E20" s="593" t="s">
        <v>213</v>
      </c>
      <c r="F20" s="594"/>
      <c r="G20" s="594"/>
      <c r="H20" s="594"/>
      <c r="I20" s="20"/>
      <c r="J20" s="257"/>
      <c r="K20" s="257"/>
      <c r="L20" s="20"/>
      <c r="M20" s="20"/>
      <c r="N20" s="257"/>
      <c r="O20" s="20"/>
      <c r="P20" s="423" t="s">
        <v>224</v>
      </c>
      <c r="Q20" s="37"/>
      <c r="R20" s="37"/>
      <c r="S20" s="37"/>
      <c r="T20" s="37"/>
      <c r="U20" s="37"/>
      <c r="V20" s="37"/>
      <c r="W20" s="37"/>
    </row>
    <row r="21" spans="1:33" hidden="1" x14ac:dyDescent="0.2">
      <c r="A21" s="9"/>
      <c r="B21" s="20"/>
      <c r="C21" s="425"/>
      <c r="E21" s="427">
        <v>2023</v>
      </c>
      <c r="F21" s="20"/>
      <c r="H21" s="286">
        <v>2024</v>
      </c>
      <c r="I21" s="20"/>
      <c r="J21" s="19"/>
      <c r="L21" s="20"/>
      <c r="M21" s="20"/>
      <c r="N21" s="19"/>
      <c r="O21" s="20"/>
      <c r="P21" s="396">
        <v>43494</v>
      </c>
      <c r="Q21" s="430" t="s">
        <v>219</v>
      </c>
      <c r="R21" s="417"/>
      <c r="S21" s="417"/>
      <c r="T21" s="417"/>
      <c r="U21" s="417"/>
      <c r="V21" s="418"/>
      <c r="W21" s="416">
        <v>140.69</v>
      </c>
      <c r="AD21" s="596">
        <f>R19+T19+V19+X19+Z19+AB19+AD19</f>
        <v>58895.539999999994</v>
      </c>
    </row>
    <row r="22" spans="1:33" hidden="1" x14ac:dyDescent="0.2">
      <c r="A22" s="120"/>
      <c r="B22" s="121"/>
      <c r="E22" s="428">
        <v>1320</v>
      </c>
      <c r="F22" s="121"/>
      <c r="H22" s="288">
        <v>1461</v>
      </c>
      <c r="I22" s="121"/>
      <c r="J22" s="354"/>
      <c r="L22" s="121"/>
      <c r="M22" s="121"/>
      <c r="N22" s="354"/>
      <c r="O22" s="121"/>
      <c r="P22" s="419">
        <v>43500</v>
      </c>
      <c r="Q22" s="431" t="s">
        <v>221</v>
      </c>
      <c r="R22" s="420"/>
      <c r="S22" s="420"/>
      <c r="T22" s="420"/>
      <c r="U22" s="421"/>
      <c r="V22" s="234"/>
      <c r="W22" s="422">
        <v>154.53</v>
      </c>
      <c r="AD22" s="597"/>
    </row>
    <row r="23" spans="1:33" hidden="1" x14ac:dyDescent="0.2">
      <c r="A23" s="9"/>
      <c r="B23" s="20"/>
      <c r="C23" s="426"/>
      <c r="E23" s="429">
        <v>45047</v>
      </c>
      <c r="F23" s="20"/>
      <c r="H23" s="290">
        <v>45292</v>
      </c>
      <c r="I23" s="20"/>
      <c r="J23" s="15"/>
      <c r="L23" s="20"/>
      <c r="M23" s="20"/>
      <c r="N23" s="15"/>
      <c r="O23" s="20"/>
      <c r="P23" s="396">
        <v>43496</v>
      </c>
      <c r="Q23" s="430" t="s">
        <v>220</v>
      </c>
      <c r="R23" s="417"/>
      <c r="S23" s="417"/>
      <c r="T23" s="417"/>
      <c r="U23" s="417"/>
      <c r="V23" s="418"/>
      <c r="W23" s="416">
        <v>214.4</v>
      </c>
    </row>
    <row r="24" spans="1:33" hidden="1" x14ac:dyDescent="0.2">
      <c r="P24" s="419">
        <v>43503</v>
      </c>
      <c r="Q24" s="431" t="s">
        <v>222</v>
      </c>
      <c r="R24" s="420"/>
      <c r="S24" s="420"/>
      <c r="T24" s="420"/>
      <c r="U24" s="420"/>
      <c r="V24" s="234"/>
      <c r="W24" s="422">
        <v>235.5</v>
      </c>
      <c r="AC24" s="598">
        <f>12*AD21</f>
        <v>706746.48</v>
      </c>
      <c r="AD24" s="599"/>
    </row>
    <row r="25" spans="1:33" x14ac:dyDescent="0.2">
      <c r="P25" s="423" t="s">
        <v>225</v>
      </c>
      <c r="Q25" s="385"/>
      <c r="R25" s="37"/>
      <c r="S25" s="37"/>
      <c r="T25" s="37"/>
      <c r="U25" s="37"/>
      <c r="V25" s="37"/>
      <c r="W25" s="37"/>
      <c r="AC25" s="598"/>
      <c r="AD25" s="599"/>
    </row>
    <row r="26" spans="1:33" ht="15" x14ac:dyDescent="0.25">
      <c r="H26" s="408">
        <f>H17*12</f>
        <v>1556621.7600000002</v>
      </c>
      <c r="N26" s="408">
        <f>N17*12</f>
        <v>1018077.48</v>
      </c>
      <c r="P26" s="396">
        <v>95413</v>
      </c>
      <c r="Q26" s="430" t="s">
        <v>308</v>
      </c>
      <c r="R26" s="417"/>
      <c r="S26" s="417"/>
      <c r="T26" s="417"/>
      <c r="U26" s="417"/>
      <c r="V26" s="418"/>
      <c r="W26" s="416">
        <v>13.94</v>
      </c>
      <c r="AG26" s="408">
        <f>AG17*12</f>
        <v>706746.4800000001</v>
      </c>
    </row>
    <row r="27" spans="1:33" x14ac:dyDescent="0.2">
      <c r="H27" s="1" t="s">
        <v>348</v>
      </c>
      <c r="I27" s="1"/>
      <c r="J27" s="1"/>
      <c r="K27" s="1"/>
      <c r="L27" s="1"/>
      <c r="M27" s="1"/>
      <c r="N27" s="1" t="s">
        <v>349</v>
      </c>
      <c r="O27" s="1"/>
      <c r="P27" s="419">
        <v>101350</v>
      </c>
      <c r="Q27" s="431" t="s">
        <v>309</v>
      </c>
      <c r="R27" s="603"/>
      <c r="S27" s="603"/>
      <c r="T27" s="603"/>
      <c r="U27" s="603"/>
      <c r="V27" s="515"/>
      <c r="W27" s="422">
        <v>22.75</v>
      </c>
      <c r="X27" s="1"/>
      <c r="Y27" s="1"/>
      <c r="Z27" s="1"/>
      <c r="AA27" s="1"/>
      <c r="AB27" s="1"/>
      <c r="AC27" s="1"/>
      <c r="AD27" s="1"/>
      <c r="AE27" s="1"/>
      <c r="AF27" s="1"/>
      <c r="AG27" s="1" t="s">
        <v>140</v>
      </c>
    </row>
    <row r="28" spans="1:33" ht="15" x14ac:dyDescent="0.25">
      <c r="H28" s="602">
        <v>1556621.76</v>
      </c>
      <c r="N28" s="602">
        <v>1018077.48</v>
      </c>
      <c r="P28" s="396">
        <v>101287</v>
      </c>
      <c r="Q28" s="430" t="s">
        <v>310</v>
      </c>
      <c r="R28" s="417"/>
      <c r="S28" s="417"/>
      <c r="T28" s="417"/>
      <c r="U28" s="417"/>
      <c r="V28" s="418"/>
      <c r="W28" s="416">
        <v>68.599999999999994</v>
      </c>
      <c r="AG28" s="602">
        <v>706746.48</v>
      </c>
    </row>
    <row r="29" spans="1:33" x14ac:dyDescent="0.2">
      <c r="P29" s="419">
        <v>101292</v>
      </c>
      <c r="Q29" s="431" t="s">
        <v>311</v>
      </c>
      <c r="R29" s="420"/>
      <c r="S29" s="420"/>
      <c r="T29" s="420"/>
      <c r="U29" s="420"/>
      <c r="V29" s="421"/>
      <c r="W29" s="422">
        <v>21.97</v>
      </c>
    </row>
    <row r="30" spans="1:33" x14ac:dyDescent="0.2">
      <c r="P30" s="396">
        <v>101333</v>
      </c>
      <c r="Q30" s="430" t="s">
        <v>312</v>
      </c>
      <c r="R30" s="417"/>
      <c r="S30" s="417"/>
      <c r="T30" s="417"/>
      <c r="U30" s="417"/>
      <c r="V30" s="418"/>
      <c r="W30" s="416">
        <v>22.64</v>
      </c>
    </row>
    <row r="31" spans="1:33" x14ac:dyDescent="0.2">
      <c r="P31" s="419">
        <v>101298</v>
      </c>
      <c r="Q31" s="431" t="s">
        <v>313</v>
      </c>
      <c r="R31" s="420"/>
      <c r="S31" s="420"/>
      <c r="T31" s="420"/>
      <c r="U31" s="420"/>
      <c r="V31" s="234"/>
      <c r="W31" s="422">
        <v>17.96</v>
      </c>
    </row>
    <row r="32" spans="1:33" x14ac:dyDescent="0.2">
      <c r="P32" s="396">
        <v>101313</v>
      </c>
      <c r="Q32" s="430" t="s">
        <v>314</v>
      </c>
      <c r="R32" s="417"/>
      <c r="S32" s="417"/>
      <c r="T32" s="417"/>
      <c r="U32" s="417"/>
      <c r="V32" s="418"/>
      <c r="W32" s="416">
        <v>113.12</v>
      </c>
    </row>
    <row r="33" spans="16:23" x14ac:dyDescent="0.2">
      <c r="P33" s="419">
        <v>101332</v>
      </c>
      <c r="Q33" s="431" t="s">
        <v>315</v>
      </c>
      <c r="R33" s="420"/>
      <c r="S33" s="420"/>
      <c r="T33" s="420"/>
      <c r="U33" s="420"/>
      <c r="V33" s="234"/>
      <c r="W33" s="422">
        <v>9.57</v>
      </c>
    </row>
    <row r="34" spans="16:23" x14ac:dyDescent="0.2">
      <c r="P34" s="419">
        <v>101324</v>
      </c>
      <c r="Q34" s="431" t="s">
        <v>316</v>
      </c>
      <c r="R34" s="420"/>
      <c r="S34" s="420"/>
      <c r="T34" s="420"/>
      <c r="U34" s="420"/>
      <c r="V34" s="234"/>
      <c r="W34" s="422">
        <v>10.43</v>
      </c>
    </row>
    <row r="35" spans="16:23" x14ac:dyDescent="0.2">
      <c r="P35" s="595" t="s">
        <v>317</v>
      </c>
      <c r="Q35" s="595"/>
      <c r="R35" s="595"/>
      <c r="S35" s="595"/>
      <c r="T35" s="595"/>
      <c r="U35" s="595"/>
      <c r="V35" s="595"/>
      <c r="W35" s="595"/>
    </row>
    <row r="36" spans="16:23" x14ac:dyDescent="0.2">
      <c r="P36" s="604"/>
      <c r="Q36" s="604"/>
      <c r="R36" s="604"/>
      <c r="S36" s="604"/>
      <c r="T36" s="604"/>
      <c r="U36" s="604"/>
      <c r="V36" s="604"/>
      <c r="W36" s="604"/>
    </row>
  </sheetData>
  <mergeCells count="6">
    <mergeCell ref="P35:W36"/>
    <mergeCell ref="AC24:AD25"/>
    <mergeCell ref="AD21:AD22"/>
    <mergeCell ref="E20:H20"/>
    <mergeCell ref="A1:AG1"/>
    <mergeCell ref="A2:A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9B20F-DB7A-4A8E-8ACF-40785F83AEAD}">
  <dimension ref="A1:J173"/>
  <sheetViews>
    <sheetView zoomScaleNormal="100" workbookViewId="0">
      <selection activeCell="K76" sqref="K76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50" max="250" width="3.7109375" customWidth="1"/>
    <col min="251" max="252" width="14.7109375" customWidth="1"/>
    <col min="253" max="253" width="21.140625" customWidth="1"/>
    <col min="254" max="256" width="12.7109375" customWidth="1"/>
    <col min="257" max="257" width="9" customWidth="1"/>
    <col min="258" max="258" width="10.42578125" customWidth="1"/>
    <col min="259" max="259" width="14.5703125" customWidth="1"/>
    <col min="260" max="260" width="14.42578125" customWidth="1"/>
    <col min="261" max="261" width="9.7109375" bestFit="1" customWidth="1"/>
    <col min="263" max="263" width="10.7109375" customWidth="1"/>
    <col min="506" max="506" width="3.7109375" customWidth="1"/>
    <col min="507" max="508" width="14.7109375" customWidth="1"/>
    <col min="509" max="509" width="21.140625" customWidth="1"/>
    <col min="510" max="512" width="12.7109375" customWidth="1"/>
    <col min="513" max="513" width="9" customWidth="1"/>
    <col min="514" max="514" width="10.42578125" customWidth="1"/>
    <col min="515" max="515" width="14.5703125" customWidth="1"/>
    <col min="516" max="516" width="14.42578125" customWidth="1"/>
    <col min="517" max="517" width="9.7109375" bestFit="1" customWidth="1"/>
    <col min="519" max="519" width="10.7109375" customWidth="1"/>
    <col min="762" max="762" width="3.7109375" customWidth="1"/>
    <col min="763" max="764" width="14.7109375" customWidth="1"/>
    <col min="765" max="765" width="21.140625" customWidth="1"/>
    <col min="766" max="768" width="12.7109375" customWidth="1"/>
    <col min="769" max="769" width="9" customWidth="1"/>
    <col min="770" max="770" width="10.42578125" customWidth="1"/>
    <col min="771" max="771" width="14.5703125" customWidth="1"/>
    <col min="772" max="772" width="14.42578125" customWidth="1"/>
    <col min="773" max="773" width="9.7109375" bestFit="1" customWidth="1"/>
    <col min="775" max="775" width="10.7109375" customWidth="1"/>
    <col min="1018" max="1018" width="3.7109375" customWidth="1"/>
    <col min="1019" max="1020" width="14.7109375" customWidth="1"/>
    <col min="1021" max="1021" width="21.140625" customWidth="1"/>
    <col min="1022" max="1024" width="12.7109375" customWidth="1"/>
    <col min="1025" max="1025" width="9" customWidth="1"/>
    <col min="1026" max="1026" width="10.42578125" customWidth="1"/>
    <col min="1027" max="1027" width="14.5703125" customWidth="1"/>
    <col min="1028" max="1028" width="14.42578125" customWidth="1"/>
    <col min="1029" max="1029" width="9.7109375" bestFit="1" customWidth="1"/>
    <col min="1031" max="1031" width="10.7109375" customWidth="1"/>
    <col min="1274" max="1274" width="3.7109375" customWidth="1"/>
    <col min="1275" max="1276" width="14.7109375" customWidth="1"/>
    <col min="1277" max="1277" width="21.140625" customWidth="1"/>
    <col min="1278" max="1280" width="12.7109375" customWidth="1"/>
    <col min="1281" max="1281" width="9" customWidth="1"/>
    <col min="1282" max="1282" width="10.42578125" customWidth="1"/>
    <col min="1283" max="1283" width="14.5703125" customWidth="1"/>
    <col min="1284" max="1284" width="14.42578125" customWidth="1"/>
    <col min="1285" max="1285" width="9.7109375" bestFit="1" customWidth="1"/>
    <col min="1287" max="1287" width="10.7109375" customWidth="1"/>
    <col min="1530" max="1530" width="3.7109375" customWidth="1"/>
    <col min="1531" max="1532" width="14.7109375" customWidth="1"/>
    <col min="1533" max="1533" width="21.140625" customWidth="1"/>
    <col min="1534" max="1536" width="12.7109375" customWidth="1"/>
    <col min="1537" max="1537" width="9" customWidth="1"/>
    <col min="1538" max="1538" width="10.42578125" customWidth="1"/>
    <col min="1539" max="1539" width="14.5703125" customWidth="1"/>
    <col min="1540" max="1540" width="14.42578125" customWidth="1"/>
    <col min="1541" max="1541" width="9.7109375" bestFit="1" customWidth="1"/>
    <col min="1543" max="1543" width="10.7109375" customWidth="1"/>
    <col min="1786" max="1786" width="3.7109375" customWidth="1"/>
    <col min="1787" max="1788" width="14.7109375" customWidth="1"/>
    <col min="1789" max="1789" width="21.140625" customWidth="1"/>
    <col min="1790" max="1792" width="12.7109375" customWidth="1"/>
    <col min="1793" max="1793" width="9" customWidth="1"/>
    <col min="1794" max="1794" width="10.42578125" customWidth="1"/>
    <col min="1795" max="1795" width="14.5703125" customWidth="1"/>
    <col min="1796" max="1796" width="14.42578125" customWidth="1"/>
    <col min="1797" max="1797" width="9.7109375" bestFit="1" customWidth="1"/>
    <col min="1799" max="1799" width="10.7109375" customWidth="1"/>
    <col min="2042" max="2042" width="3.7109375" customWidth="1"/>
    <col min="2043" max="2044" width="14.7109375" customWidth="1"/>
    <col min="2045" max="2045" width="21.140625" customWidth="1"/>
    <col min="2046" max="2048" width="12.7109375" customWidth="1"/>
    <col min="2049" max="2049" width="9" customWidth="1"/>
    <col min="2050" max="2050" width="10.42578125" customWidth="1"/>
    <col min="2051" max="2051" width="14.5703125" customWidth="1"/>
    <col min="2052" max="2052" width="14.42578125" customWidth="1"/>
    <col min="2053" max="2053" width="9.7109375" bestFit="1" customWidth="1"/>
    <col min="2055" max="2055" width="10.7109375" customWidth="1"/>
    <col min="2298" max="2298" width="3.7109375" customWidth="1"/>
    <col min="2299" max="2300" width="14.7109375" customWidth="1"/>
    <col min="2301" max="2301" width="21.140625" customWidth="1"/>
    <col min="2302" max="2304" width="12.7109375" customWidth="1"/>
    <col min="2305" max="2305" width="9" customWidth="1"/>
    <col min="2306" max="2306" width="10.42578125" customWidth="1"/>
    <col min="2307" max="2307" width="14.5703125" customWidth="1"/>
    <col min="2308" max="2308" width="14.42578125" customWidth="1"/>
    <col min="2309" max="2309" width="9.7109375" bestFit="1" customWidth="1"/>
    <col min="2311" max="2311" width="10.7109375" customWidth="1"/>
    <col min="2554" max="2554" width="3.7109375" customWidth="1"/>
    <col min="2555" max="2556" width="14.7109375" customWidth="1"/>
    <col min="2557" max="2557" width="21.140625" customWidth="1"/>
    <col min="2558" max="2560" width="12.7109375" customWidth="1"/>
    <col min="2561" max="2561" width="9" customWidth="1"/>
    <col min="2562" max="2562" width="10.42578125" customWidth="1"/>
    <col min="2563" max="2563" width="14.5703125" customWidth="1"/>
    <col min="2564" max="2564" width="14.42578125" customWidth="1"/>
    <col min="2565" max="2565" width="9.7109375" bestFit="1" customWidth="1"/>
    <col min="2567" max="2567" width="10.7109375" customWidth="1"/>
    <col min="2810" max="2810" width="3.7109375" customWidth="1"/>
    <col min="2811" max="2812" width="14.7109375" customWidth="1"/>
    <col min="2813" max="2813" width="21.140625" customWidth="1"/>
    <col min="2814" max="2816" width="12.7109375" customWidth="1"/>
    <col min="2817" max="2817" width="9" customWidth="1"/>
    <col min="2818" max="2818" width="10.42578125" customWidth="1"/>
    <col min="2819" max="2819" width="14.5703125" customWidth="1"/>
    <col min="2820" max="2820" width="14.42578125" customWidth="1"/>
    <col min="2821" max="2821" width="9.7109375" bestFit="1" customWidth="1"/>
    <col min="2823" max="2823" width="10.7109375" customWidth="1"/>
    <col min="3066" max="3066" width="3.7109375" customWidth="1"/>
    <col min="3067" max="3068" width="14.7109375" customWidth="1"/>
    <col min="3069" max="3069" width="21.140625" customWidth="1"/>
    <col min="3070" max="3072" width="12.7109375" customWidth="1"/>
    <col min="3073" max="3073" width="9" customWidth="1"/>
    <col min="3074" max="3074" width="10.42578125" customWidth="1"/>
    <col min="3075" max="3075" width="14.5703125" customWidth="1"/>
    <col min="3076" max="3076" width="14.42578125" customWidth="1"/>
    <col min="3077" max="3077" width="9.7109375" bestFit="1" customWidth="1"/>
    <col min="3079" max="3079" width="10.7109375" customWidth="1"/>
    <col min="3322" max="3322" width="3.7109375" customWidth="1"/>
    <col min="3323" max="3324" width="14.7109375" customWidth="1"/>
    <col min="3325" max="3325" width="21.140625" customWidth="1"/>
    <col min="3326" max="3328" width="12.7109375" customWidth="1"/>
    <col min="3329" max="3329" width="9" customWidth="1"/>
    <col min="3330" max="3330" width="10.42578125" customWidth="1"/>
    <col min="3331" max="3331" width="14.5703125" customWidth="1"/>
    <col min="3332" max="3332" width="14.42578125" customWidth="1"/>
    <col min="3333" max="3333" width="9.7109375" bestFit="1" customWidth="1"/>
    <col min="3335" max="3335" width="10.7109375" customWidth="1"/>
    <col min="3578" max="3578" width="3.7109375" customWidth="1"/>
    <col min="3579" max="3580" width="14.7109375" customWidth="1"/>
    <col min="3581" max="3581" width="21.140625" customWidth="1"/>
    <col min="3582" max="3584" width="12.7109375" customWidth="1"/>
    <col min="3585" max="3585" width="9" customWidth="1"/>
    <col min="3586" max="3586" width="10.42578125" customWidth="1"/>
    <col min="3587" max="3587" width="14.5703125" customWidth="1"/>
    <col min="3588" max="3588" width="14.42578125" customWidth="1"/>
    <col min="3589" max="3589" width="9.7109375" bestFit="1" customWidth="1"/>
    <col min="3591" max="3591" width="10.7109375" customWidth="1"/>
    <col min="3834" max="3834" width="3.7109375" customWidth="1"/>
    <col min="3835" max="3836" width="14.7109375" customWidth="1"/>
    <col min="3837" max="3837" width="21.140625" customWidth="1"/>
    <col min="3838" max="3840" width="12.7109375" customWidth="1"/>
    <col min="3841" max="3841" width="9" customWidth="1"/>
    <col min="3842" max="3842" width="10.42578125" customWidth="1"/>
    <col min="3843" max="3843" width="14.5703125" customWidth="1"/>
    <col min="3844" max="3844" width="14.42578125" customWidth="1"/>
    <col min="3845" max="3845" width="9.7109375" bestFit="1" customWidth="1"/>
    <col min="3847" max="3847" width="10.7109375" customWidth="1"/>
    <col min="4090" max="4090" width="3.7109375" customWidth="1"/>
    <col min="4091" max="4092" width="14.7109375" customWidth="1"/>
    <col min="4093" max="4093" width="21.140625" customWidth="1"/>
    <col min="4094" max="4096" width="12.7109375" customWidth="1"/>
    <col min="4097" max="4097" width="9" customWidth="1"/>
    <col min="4098" max="4098" width="10.42578125" customWidth="1"/>
    <col min="4099" max="4099" width="14.5703125" customWidth="1"/>
    <col min="4100" max="4100" width="14.42578125" customWidth="1"/>
    <col min="4101" max="4101" width="9.7109375" bestFit="1" customWidth="1"/>
    <col min="4103" max="4103" width="10.7109375" customWidth="1"/>
    <col min="4346" max="4346" width="3.7109375" customWidth="1"/>
    <col min="4347" max="4348" width="14.7109375" customWidth="1"/>
    <col min="4349" max="4349" width="21.140625" customWidth="1"/>
    <col min="4350" max="4352" width="12.7109375" customWidth="1"/>
    <col min="4353" max="4353" width="9" customWidth="1"/>
    <col min="4354" max="4354" width="10.42578125" customWidth="1"/>
    <col min="4355" max="4355" width="14.5703125" customWidth="1"/>
    <col min="4356" max="4356" width="14.42578125" customWidth="1"/>
    <col min="4357" max="4357" width="9.7109375" bestFit="1" customWidth="1"/>
    <col min="4359" max="4359" width="10.7109375" customWidth="1"/>
    <col min="4602" max="4602" width="3.7109375" customWidth="1"/>
    <col min="4603" max="4604" width="14.7109375" customWidth="1"/>
    <col min="4605" max="4605" width="21.140625" customWidth="1"/>
    <col min="4606" max="4608" width="12.7109375" customWidth="1"/>
    <col min="4609" max="4609" width="9" customWidth="1"/>
    <col min="4610" max="4610" width="10.42578125" customWidth="1"/>
    <col min="4611" max="4611" width="14.5703125" customWidth="1"/>
    <col min="4612" max="4612" width="14.42578125" customWidth="1"/>
    <col min="4613" max="4613" width="9.7109375" bestFit="1" customWidth="1"/>
    <col min="4615" max="4615" width="10.7109375" customWidth="1"/>
    <col min="4858" max="4858" width="3.7109375" customWidth="1"/>
    <col min="4859" max="4860" width="14.7109375" customWidth="1"/>
    <col min="4861" max="4861" width="21.140625" customWidth="1"/>
    <col min="4862" max="4864" width="12.7109375" customWidth="1"/>
    <col min="4865" max="4865" width="9" customWidth="1"/>
    <col min="4866" max="4866" width="10.42578125" customWidth="1"/>
    <col min="4867" max="4867" width="14.5703125" customWidth="1"/>
    <col min="4868" max="4868" width="14.42578125" customWidth="1"/>
    <col min="4869" max="4869" width="9.7109375" bestFit="1" customWidth="1"/>
    <col min="4871" max="4871" width="10.7109375" customWidth="1"/>
    <col min="5114" max="5114" width="3.7109375" customWidth="1"/>
    <col min="5115" max="5116" width="14.7109375" customWidth="1"/>
    <col min="5117" max="5117" width="21.140625" customWidth="1"/>
    <col min="5118" max="5120" width="12.7109375" customWidth="1"/>
    <col min="5121" max="5121" width="9" customWidth="1"/>
    <col min="5122" max="5122" width="10.42578125" customWidth="1"/>
    <col min="5123" max="5123" width="14.5703125" customWidth="1"/>
    <col min="5124" max="5124" width="14.42578125" customWidth="1"/>
    <col min="5125" max="5125" width="9.7109375" bestFit="1" customWidth="1"/>
    <col min="5127" max="5127" width="10.7109375" customWidth="1"/>
    <col min="5370" max="5370" width="3.7109375" customWidth="1"/>
    <col min="5371" max="5372" width="14.7109375" customWidth="1"/>
    <col min="5373" max="5373" width="21.140625" customWidth="1"/>
    <col min="5374" max="5376" width="12.7109375" customWidth="1"/>
    <col min="5377" max="5377" width="9" customWidth="1"/>
    <col min="5378" max="5378" width="10.42578125" customWidth="1"/>
    <col min="5379" max="5379" width="14.5703125" customWidth="1"/>
    <col min="5380" max="5380" width="14.42578125" customWidth="1"/>
    <col min="5381" max="5381" width="9.7109375" bestFit="1" customWidth="1"/>
    <col min="5383" max="5383" width="10.7109375" customWidth="1"/>
    <col min="5626" max="5626" width="3.7109375" customWidth="1"/>
    <col min="5627" max="5628" width="14.7109375" customWidth="1"/>
    <col min="5629" max="5629" width="21.140625" customWidth="1"/>
    <col min="5630" max="5632" width="12.7109375" customWidth="1"/>
    <col min="5633" max="5633" width="9" customWidth="1"/>
    <col min="5634" max="5634" width="10.42578125" customWidth="1"/>
    <col min="5635" max="5635" width="14.5703125" customWidth="1"/>
    <col min="5636" max="5636" width="14.42578125" customWidth="1"/>
    <col min="5637" max="5637" width="9.7109375" bestFit="1" customWidth="1"/>
    <col min="5639" max="5639" width="10.7109375" customWidth="1"/>
    <col min="5882" max="5882" width="3.7109375" customWidth="1"/>
    <col min="5883" max="5884" width="14.7109375" customWidth="1"/>
    <col min="5885" max="5885" width="21.140625" customWidth="1"/>
    <col min="5886" max="5888" width="12.7109375" customWidth="1"/>
    <col min="5889" max="5889" width="9" customWidth="1"/>
    <col min="5890" max="5890" width="10.42578125" customWidth="1"/>
    <col min="5891" max="5891" width="14.5703125" customWidth="1"/>
    <col min="5892" max="5892" width="14.42578125" customWidth="1"/>
    <col min="5893" max="5893" width="9.7109375" bestFit="1" customWidth="1"/>
    <col min="5895" max="5895" width="10.7109375" customWidth="1"/>
    <col min="6138" max="6138" width="3.7109375" customWidth="1"/>
    <col min="6139" max="6140" width="14.7109375" customWidth="1"/>
    <col min="6141" max="6141" width="21.140625" customWidth="1"/>
    <col min="6142" max="6144" width="12.7109375" customWidth="1"/>
    <col min="6145" max="6145" width="9" customWidth="1"/>
    <col min="6146" max="6146" width="10.42578125" customWidth="1"/>
    <col min="6147" max="6147" width="14.5703125" customWidth="1"/>
    <col min="6148" max="6148" width="14.42578125" customWidth="1"/>
    <col min="6149" max="6149" width="9.7109375" bestFit="1" customWidth="1"/>
    <col min="6151" max="6151" width="10.7109375" customWidth="1"/>
    <col min="6394" max="6394" width="3.7109375" customWidth="1"/>
    <col min="6395" max="6396" width="14.7109375" customWidth="1"/>
    <col min="6397" max="6397" width="21.140625" customWidth="1"/>
    <col min="6398" max="6400" width="12.7109375" customWidth="1"/>
    <col min="6401" max="6401" width="9" customWidth="1"/>
    <col min="6402" max="6402" width="10.42578125" customWidth="1"/>
    <col min="6403" max="6403" width="14.5703125" customWidth="1"/>
    <col min="6404" max="6404" width="14.42578125" customWidth="1"/>
    <col min="6405" max="6405" width="9.7109375" bestFit="1" customWidth="1"/>
    <col min="6407" max="6407" width="10.7109375" customWidth="1"/>
    <col min="6650" max="6650" width="3.7109375" customWidth="1"/>
    <col min="6651" max="6652" width="14.7109375" customWidth="1"/>
    <col min="6653" max="6653" width="21.140625" customWidth="1"/>
    <col min="6654" max="6656" width="12.7109375" customWidth="1"/>
    <col min="6657" max="6657" width="9" customWidth="1"/>
    <col min="6658" max="6658" width="10.42578125" customWidth="1"/>
    <col min="6659" max="6659" width="14.5703125" customWidth="1"/>
    <col min="6660" max="6660" width="14.42578125" customWidth="1"/>
    <col min="6661" max="6661" width="9.7109375" bestFit="1" customWidth="1"/>
    <col min="6663" max="6663" width="10.7109375" customWidth="1"/>
    <col min="6906" max="6906" width="3.7109375" customWidth="1"/>
    <col min="6907" max="6908" width="14.7109375" customWidth="1"/>
    <col min="6909" max="6909" width="21.140625" customWidth="1"/>
    <col min="6910" max="6912" width="12.7109375" customWidth="1"/>
    <col min="6913" max="6913" width="9" customWidth="1"/>
    <col min="6914" max="6914" width="10.42578125" customWidth="1"/>
    <col min="6915" max="6915" width="14.5703125" customWidth="1"/>
    <col min="6916" max="6916" width="14.42578125" customWidth="1"/>
    <col min="6917" max="6917" width="9.7109375" bestFit="1" customWidth="1"/>
    <col min="6919" max="6919" width="10.7109375" customWidth="1"/>
    <col min="7162" max="7162" width="3.7109375" customWidth="1"/>
    <col min="7163" max="7164" width="14.7109375" customWidth="1"/>
    <col min="7165" max="7165" width="21.140625" customWidth="1"/>
    <col min="7166" max="7168" width="12.7109375" customWidth="1"/>
    <col min="7169" max="7169" width="9" customWidth="1"/>
    <col min="7170" max="7170" width="10.42578125" customWidth="1"/>
    <col min="7171" max="7171" width="14.5703125" customWidth="1"/>
    <col min="7172" max="7172" width="14.42578125" customWidth="1"/>
    <col min="7173" max="7173" width="9.7109375" bestFit="1" customWidth="1"/>
    <col min="7175" max="7175" width="10.7109375" customWidth="1"/>
    <col min="7418" max="7418" width="3.7109375" customWidth="1"/>
    <col min="7419" max="7420" width="14.7109375" customWidth="1"/>
    <col min="7421" max="7421" width="21.140625" customWidth="1"/>
    <col min="7422" max="7424" width="12.7109375" customWidth="1"/>
    <col min="7425" max="7425" width="9" customWidth="1"/>
    <col min="7426" max="7426" width="10.42578125" customWidth="1"/>
    <col min="7427" max="7427" width="14.5703125" customWidth="1"/>
    <col min="7428" max="7428" width="14.42578125" customWidth="1"/>
    <col min="7429" max="7429" width="9.7109375" bestFit="1" customWidth="1"/>
    <col min="7431" max="7431" width="10.7109375" customWidth="1"/>
    <col min="7674" max="7674" width="3.7109375" customWidth="1"/>
    <col min="7675" max="7676" width="14.7109375" customWidth="1"/>
    <col min="7677" max="7677" width="21.140625" customWidth="1"/>
    <col min="7678" max="7680" width="12.7109375" customWidth="1"/>
    <col min="7681" max="7681" width="9" customWidth="1"/>
    <col min="7682" max="7682" width="10.42578125" customWidth="1"/>
    <col min="7683" max="7683" width="14.5703125" customWidth="1"/>
    <col min="7684" max="7684" width="14.42578125" customWidth="1"/>
    <col min="7685" max="7685" width="9.7109375" bestFit="1" customWidth="1"/>
    <col min="7687" max="7687" width="10.7109375" customWidth="1"/>
    <col min="7930" max="7930" width="3.7109375" customWidth="1"/>
    <col min="7931" max="7932" width="14.7109375" customWidth="1"/>
    <col min="7933" max="7933" width="21.140625" customWidth="1"/>
    <col min="7934" max="7936" width="12.7109375" customWidth="1"/>
    <col min="7937" max="7937" width="9" customWidth="1"/>
    <col min="7938" max="7938" width="10.42578125" customWidth="1"/>
    <col min="7939" max="7939" width="14.5703125" customWidth="1"/>
    <col min="7940" max="7940" width="14.42578125" customWidth="1"/>
    <col min="7941" max="7941" width="9.7109375" bestFit="1" customWidth="1"/>
    <col min="7943" max="7943" width="10.7109375" customWidth="1"/>
    <col min="8186" max="8186" width="3.7109375" customWidth="1"/>
    <col min="8187" max="8188" width="14.7109375" customWidth="1"/>
    <col min="8189" max="8189" width="21.140625" customWidth="1"/>
    <col min="8190" max="8192" width="12.7109375" customWidth="1"/>
    <col min="8193" max="8193" width="9" customWidth="1"/>
    <col min="8194" max="8194" width="10.42578125" customWidth="1"/>
    <col min="8195" max="8195" width="14.5703125" customWidth="1"/>
    <col min="8196" max="8196" width="14.42578125" customWidth="1"/>
    <col min="8197" max="8197" width="9.7109375" bestFit="1" customWidth="1"/>
    <col min="8199" max="8199" width="10.7109375" customWidth="1"/>
    <col min="8442" max="8442" width="3.7109375" customWidth="1"/>
    <col min="8443" max="8444" width="14.7109375" customWidth="1"/>
    <col min="8445" max="8445" width="21.140625" customWidth="1"/>
    <col min="8446" max="8448" width="12.7109375" customWidth="1"/>
    <col min="8449" max="8449" width="9" customWidth="1"/>
    <col min="8450" max="8450" width="10.42578125" customWidth="1"/>
    <col min="8451" max="8451" width="14.5703125" customWidth="1"/>
    <col min="8452" max="8452" width="14.42578125" customWidth="1"/>
    <col min="8453" max="8453" width="9.7109375" bestFit="1" customWidth="1"/>
    <col min="8455" max="8455" width="10.7109375" customWidth="1"/>
    <col min="8698" max="8698" width="3.7109375" customWidth="1"/>
    <col min="8699" max="8700" width="14.7109375" customWidth="1"/>
    <col min="8701" max="8701" width="21.140625" customWidth="1"/>
    <col min="8702" max="8704" width="12.7109375" customWidth="1"/>
    <col min="8705" max="8705" width="9" customWidth="1"/>
    <col min="8706" max="8706" width="10.42578125" customWidth="1"/>
    <col min="8707" max="8707" width="14.5703125" customWidth="1"/>
    <col min="8708" max="8708" width="14.42578125" customWidth="1"/>
    <col min="8709" max="8709" width="9.7109375" bestFit="1" customWidth="1"/>
    <col min="8711" max="8711" width="10.7109375" customWidth="1"/>
    <col min="8954" max="8954" width="3.7109375" customWidth="1"/>
    <col min="8955" max="8956" width="14.7109375" customWidth="1"/>
    <col min="8957" max="8957" width="21.140625" customWidth="1"/>
    <col min="8958" max="8960" width="12.7109375" customWidth="1"/>
    <col min="8961" max="8961" width="9" customWidth="1"/>
    <col min="8962" max="8962" width="10.42578125" customWidth="1"/>
    <col min="8963" max="8963" width="14.5703125" customWidth="1"/>
    <col min="8964" max="8964" width="14.42578125" customWidth="1"/>
    <col min="8965" max="8965" width="9.7109375" bestFit="1" customWidth="1"/>
    <col min="8967" max="8967" width="10.7109375" customWidth="1"/>
    <col min="9210" max="9210" width="3.7109375" customWidth="1"/>
    <col min="9211" max="9212" width="14.7109375" customWidth="1"/>
    <col min="9213" max="9213" width="21.140625" customWidth="1"/>
    <col min="9214" max="9216" width="12.7109375" customWidth="1"/>
    <col min="9217" max="9217" width="9" customWidth="1"/>
    <col min="9218" max="9218" width="10.42578125" customWidth="1"/>
    <col min="9219" max="9219" width="14.5703125" customWidth="1"/>
    <col min="9220" max="9220" width="14.42578125" customWidth="1"/>
    <col min="9221" max="9221" width="9.7109375" bestFit="1" customWidth="1"/>
    <col min="9223" max="9223" width="10.7109375" customWidth="1"/>
    <col min="9466" max="9466" width="3.7109375" customWidth="1"/>
    <col min="9467" max="9468" width="14.7109375" customWidth="1"/>
    <col min="9469" max="9469" width="21.140625" customWidth="1"/>
    <col min="9470" max="9472" width="12.7109375" customWidth="1"/>
    <col min="9473" max="9473" width="9" customWidth="1"/>
    <col min="9474" max="9474" width="10.42578125" customWidth="1"/>
    <col min="9475" max="9475" width="14.5703125" customWidth="1"/>
    <col min="9476" max="9476" width="14.42578125" customWidth="1"/>
    <col min="9477" max="9477" width="9.7109375" bestFit="1" customWidth="1"/>
    <col min="9479" max="9479" width="10.7109375" customWidth="1"/>
    <col min="9722" max="9722" width="3.7109375" customWidth="1"/>
    <col min="9723" max="9724" width="14.7109375" customWidth="1"/>
    <col min="9725" max="9725" width="21.140625" customWidth="1"/>
    <col min="9726" max="9728" width="12.7109375" customWidth="1"/>
    <col min="9729" max="9729" width="9" customWidth="1"/>
    <col min="9730" max="9730" width="10.42578125" customWidth="1"/>
    <col min="9731" max="9731" width="14.5703125" customWidth="1"/>
    <col min="9732" max="9732" width="14.42578125" customWidth="1"/>
    <col min="9733" max="9733" width="9.7109375" bestFit="1" customWidth="1"/>
    <col min="9735" max="9735" width="10.7109375" customWidth="1"/>
    <col min="9978" max="9978" width="3.7109375" customWidth="1"/>
    <col min="9979" max="9980" width="14.7109375" customWidth="1"/>
    <col min="9981" max="9981" width="21.140625" customWidth="1"/>
    <col min="9982" max="9984" width="12.7109375" customWidth="1"/>
    <col min="9985" max="9985" width="9" customWidth="1"/>
    <col min="9986" max="9986" width="10.42578125" customWidth="1"/>
    <col min="9987" max="9987" width="14.5703125" customWidth="1"/>
    <col min="9988" max="9988" width="14.42578125" customWidth="1"/>
    <col min="9989" max="9989" width="9.7109375" bestFit="1" customWidth="1"/>
    <col min="9991" max="9991" width="10.7109375" customWidth="1"/>
    <col min="10234" max="10234" width="3.7109375" customWidth="1"/>
    <col min="10235" max="10236" width="14.7109375" customWidth="1"/>
    <col min="10237" max="10237" width="21.140625" customWidth="1"/>
    <col min="10238" max="10240" width="12.7109375" customWidth="1"/>
    <col min="10241" max="10241" width="9" customWidth="1"/>
    <col min="10242" max="10242" width="10.42578125" customWidth="1"/>
    <col min="10243" max="10243" width="14.5703125" customWidth="1"/>
    <col min="10244" max="10244" width="14.42578125" customWidth="1"/>
    <col min="10245" max="10245" width="9.7109375" bestFit="1" customWidth="1"/>
    <col min="10247" max="10247" width="10.7109375" customWidth="1"/>
    <col min="10490" max="10490" width="3.7109375" customWidth="1"/>
    <col min="10491" max="10492" width="14.7109375" customWidth="1"/>
    <col min="10493" max="10493" width="21.140625" customWidth="1"/>
    <col min="10494" max="10496" width="12.7109375" customWidth="1"/>
    <col min="10497" max="10497" width="9" customWidth="1"/>
    <col min="10498" max="10498" width="10.42578125" customWidth="1"/>
    <col min="10499" max="10499" width="14.5703125" customWidth="1"/>
    <col min="10500" max="10500" width="14.42578125" customWidth="1"/>
    <col min="10501" max="10501" width="9.7109375" bestFit="1" customWidth="1"/>
    <col min="10503" max="10503" width="10.7109375" customWidth="1"/>
    <col min="10746" max="10746" width="3.7109375" customWidth="1"/>
    <col min="10747" max="10748" width="14.7109375" customWidth="1"/>
    <col min="10749" max="10749" width="21.140625" customWidth="1"/>
    <col min="10750" max="10752" width="12.7109375" customWidth="1"/>
    <col min="10753" max="10753" width="9" customWidth="1"/>
    <col min="10754" max="10754" width="10.42578125" customWidth="1"/>
    <col min="10755" max="10755" width="14.5703125" customWidth="1"/>
    <col min="10756" max="10756" width="14.42578125" customWidth="1"/>
    <col min="10757" max="10757" width="9.7109375" bestFit="1" customWidth="1"/>
    <col min="10759" max="10759" width="10.7109375" customWidth="1"/>
    <col min="11002" max="11002" width="3.7109375" customWidth="1"/>
    <col min="11003" max="11004" width="14.7109375" customWidth="1"/>
    <col min="11005" max="11005" width="21.140625" customWidth="1"/>
    <col min="11006" max="11008" width="12.7109375" customWidth="1"/>
    <col min="11009" max="11009" width="9" customWidth="1"/>
    <col min="11010" max="11010" width="10.42578125" customWidth="1"/>
    <col min="11011" max="11011" width="14.5703125" customWidth="1"/>
    <col min="11012" max="11012" width="14.42578125" customWidth="1"/>
    <col min="11013" max="11013" width="9.7109375" bestFit="1" customWidth="1"/>
    <col min="11015" max="11015" width="10.7109375" customWidth="1"/>
    <col min="11258" max="11258" width="3.7109375" customWidth="1"/>
    <col min="11259" max="11260" width="14.7109375" customWidth="1"/>
    <col min="11261" max="11261" width="21.140625" customWidth="1"/>
    <col min="11262" max="11264" width="12.7109375" customWidth="1"/>
    <col min="11265" max="11265" width="9" customWidth="1"/>
    <col min="11266" max="11266" width="10.42578125" customWidth="1"/>
    <col min="11267" max="11267" width="14.5703125" customWidth="1"/>
    <col min="11268" max="11268" width="14.42578125" customWidth="1"/>
    <col min="11269" max="11269" width="9.7109375" bestFit="1" customWidth="1"/>
    <col min="11271" max="11271" width="10.7109375" customWidth="1"/>
    <col min="11514" max="11514" width="3.7109375" customWidth="1"/>
    <col min="11515" max="11516" width="14.7109375" customWidth="1"/>
    <col min="11517" max="11517" width="21.140625" customWidth="1"/>
    <col min="11518" max="11520" width="12.7109375" customWidth="1"/>
    <col min="11521" max="11521" width="9" customWidth="1"/>
    <col min="11522" max="11522" width="10.42578125" customWidth="1"/>
    <col min="11523" max="11523" width="14.5703125" customWidth="1"/>
    <col min="11524" max="11524" width="14.42578125" customWidth="1"/>
    <col min="11525" max="11525" width="9.7109375" bestFit="1" customWidth="1"/>
    <col min="11527" max="11527" width="10.7109375" customWidth="1"/>
    <col min="11770" max="11770" width="3.7109375" customWidth="1"/>
    <col min="11771" max="11772" width="14.7109375" customWidth="1"/>
    <col min="11773" max="11773" width="21.140625" customWidth="1"/>
    <col min="11774" max="11776" width="12.7109375" customWidth="1"/>
    <col min="11777" max="11777" width="9" customWidth="1"/>
    <col min="11778" max="11778" width="10.42578125" customWidth="1"/>
    <col min="11779" max="11779" width="14.5703125" customWidth="1"/>
    <col min="11780" max="11780" width="14.42578125" customWidth="1"/>
    <col min="11781" max="11781" width="9.7109375" bestFit="1" customWidth="1"/>
    <col min="11783" max="11783" width="10.7109375" customWidth="1"/>
    <col min="12026" max="12026" width="3.7109375" customWidth="1"/>
    <col min="12027" max="12028" width="14.7109375" customWidth="1"/>
    <col min="12029" max="12029" width="21.140625" customWidth="1"/>
    <col min="12030" max="12032" width="12.7109375" customWidth="1"/>
    <col min="12033" max="12033" width="9" customWidth="1"/>
    <col min="12034" max="12034" width="10.42578125" customWidth="1"/>
    <col min="12035" max="12035" width="14.5703125" customWidth="1"/>
    <col min="12036" max="12036" width="14.42578125" customWidth="1"/>
    <col min="12037" max="12037" width="9.7109375" bestFit="1" customWidth="1"/>
    <col min="12039" max="12039" width="10.7109375" customWidth="1"/>
    <col min="12282" max="12282" width="3.7109375" customWidth="1"/>
    <col min="12283" max="12284" width="14.7109375" customWidth="1"/>
    <col min="12285" max="12285" width="21.140625" customWidth="1"/>
    <col min="12286" max="12288" width="12.7109375" customWidth="1"/>
    <col min="12289" max="12289" width="9" customWidth="1"/>
    <col min="12290" max="12290" width="10.42578125" customWidth="1"/>
    <col min="12291" max="12291" width="14.5703125" customWidth="1"/>
    <col min="12292" max="12292" width="14.42578125" customWidth="1"/>
    <col min="12293" max="12293" width="9.7109375" bestFit="1" customWidth="1"/>
    <col min="12295" max="12295" width="10.7109375" customWidth="1"/>
    <col min="12538" max="12538" width="3.7109375" customWidth="1"/>
    <col min="12539" max="12540" width="14.7109375" customWidth="1"/>
    <col min="12541" max="12541" width="21.140625" customWidth="1"/>
    <col min="12542" max="12544" width="12.7109375" customWidth="1"/>
    <col min="12545" max="12545" width="9" customWidth="1"/>
    <col min="12546" max="12546" width="10.42578125" customWidth="1"/>
    <col min="12547" max="12547" width="14.5703125" customWidth="1"/>
    <col min="12548" max="12548" width="14.42578125" customWidth="1"/>
    <col min="12549" max="12549" width="9.7109375" bestFit="1" customWidth="1"/>
    <col min="12551" max="12551" width="10.7109375" customWidth="1"/>
    <col min="12794" max="12794" width="3.7109375" customWidth="1"/>
    <col min="12795" max="12796" width="14.7109375" customWidth="1"/>
    <col min="12797" max="12797" width="21.140625" customWidth="1"/>
    <col min="12798" max="12800" width="12.7109375" customWidth="1"/>
    <col min="12801" max="12801" width="9" customWidth="1"/>
    <col min="12802" max="12802" width="10.42578125" customWidth="1"/>
    <col min="12803" max="12803" width="14.5703125" customWidth="1"/>
    <col min="12804" max="12804" width="14.42578125" customWidth="1"/>
    <col min="12805" max="12805" width="9.7109375" bestFit="1" customWidth="1"/>
    <col min="12807" max="12807" width="10.7109375" customWidth="1"/>
    <col min="13050" max="13050" width="3.7109375" customWidth="1"/>
    <col min="13051" max="13052" width="14.7109375" customWidth="1"/>
    <col min="13053" max="13053" width="21.140625" customWidth="1"/>
    <col min="13054" max="13056" width="12.7109375" customWidth="1"/>
    <col min="13057" max="13057" width="9" customWidth="1"/>
    <col min="13058" max="13058" width="10.42578125" customWidth="1"/>
    <col min="13059" max="13059" width="14.5703125" customWidth="1"/>
    <col min="13060" max="13060" width="14.42578125" customWidth="1"/>
    <col min="13061" max="13061" width="9.7109375" bestFit="1" customWidth="1"/>
    <col min="13063" max="13063" width="10.7109375" customWidth="1"/>
    <col min="13306" max="13306" width="3.7109375" customWidth="1"/>
    <col min="13307" max="13308" width="14.7109375" customWidth="1"/>
    <col min="13309" max="13309" width="21.140625" customWidth="1"/>
    <col min="13310" max="13312" width="12.7109375" customWidth="1"/>
    <col min="13313" max="13313" width="9" customWidth="1"/>
    <col min="13314" max="13314" width="10.42578125" customWidth="1"/>
    <col min="13315" max="13315" width="14.5703125" customWidth="1"/>
    <col min="13316" max="13316" width="14.42578125" customWidth="1"/>
    <col min="13317" max="13317" width="9.7109375" bestFit="1" customWidth="1"/>
    <col min="13319" max="13319" width="10.7109375" customWidth="1"/>
    <col min="13562" max="13562" width="3.7109375" customWidth="1"/>
    <col min="13563" max="13564" width="14.7109375" customWidth="1"/>
    <col min="13565" max="13565" width="21.140625" customWidth="1"/>
    <col min="13566" max="13568" width="12.7109375" customWidth="1"/>
    <col min="13569" max="13569" width="9" customWidth="1"/>
    <col min="13570" max="13570" width="10.42578125" customWidth="1"/>
    <col min="13571" max="13571" width="14.5703125" customWidth="1"/>
    <col min="13572" max="13572" width="14.42578125" customWidth="1"/>
    <col min="13573" max="13573" width="9.7109375" bestFit="1" customWidth="1"/>
    <col min="13575" max="13575" width="10.7109375" customWidth="1"/>
    <col min="13818" max="13818" width="3.7109375" customWidth="1"/>
    <col min="13819" max="13820" width="14.7109375" customWidth="1"/>
    <col min="13821" max="13821" width="21.140625" customWidth="1"/>
    <col min="13822" max="13824" width="12.7109375" customWidth="1"/>
    <col min="13825" max="13825" width="9" customWidth="1"/>
    <col min="13826" max="13826" width="10.42578125" customWidth="1"/>
    <col min="13827" max="13827" width="14.5703125" customWidth="1"/>
    <col min="13828" max="13828" width="14.42578125" customWidth="1"/>
    <col min="13829" max="13829" width="9.7109375" bestFit="1" customWidth="1"/>
    <col min="13831" max="13831" width="10.7109375" customWidth="1"/>
    <col min="14074" max="14074" width="3.7109375" customWidth="1"/>
    <col min="14075" max="14076" width="14.7109375" customWidth="1"/>
    <col min="14077" max="14077" width="21.140625" customWidth="1"/>
    <col min="14078" max="14080" width="12.7109375" customWidth="1"/>
    <col min="14081" max="14081" width="9" customWidth="1"/>
    <col min="14082" max="14082" width="10.42578125" customWidth="1"/>
    <col min="14083" max="14083" width="14.5703125" customWidth="1"/>
    <col min="14084" max="14084" width="14.42578125" customWidth="1"/>
    <col min="14085" max="14085" width="9.7109375" bestFit="1" customWidth="1"/>
    <col min="14087" max="14087" width="10.7109375" customWidth="1"/>
    <col min="14330" max="14330" width="3.7109375" customWidth="1"/>
    <col min="14331" max="14332" width="14.7109375" customWidth="1"/>
    <col min="14333" max="14333" width="21.140625" customWidth="1"/>
    <col min="14334" max="14336" width="12.7109375" customWidth="1"/>
    <col min="14337" max="14337" width="9" customWidth="1"/>
    <col min="14338" max="14338" width="10.42578125" customWidth="1"/>
    <col min="14339" max="14339" width="14.5703125" customWidth="1"/>
    <col min="14340" max="14340" width="14.42578125" customWidth="1"/>
    <col min="14341" max="14341" width="9.7109375" bestFit="1" customWidth="1"/>
    <col min="14343" max="14343" width="10.7109375" customWidth="1"/>
    <col min="14586" max="14586" width="3.7109375" customWidth="1"/>
    <col min="14587" max="14588" width="14.7109375" customWidth="1"/>
    <col min="14589" max="14589" width="21.140625" customWidth="1"/>
    <col min="14590" max="14592" width="12.7109375" customWidth="1"/>
    <col min="14593" max="14593" width="9" customWidth="1"/>
    <col min="14594" max="14594" width="10.42578125" customWidth="1"/>
    <col min="14595" max="14595" width="14.5703125" customWidth="1"/>
    <col min="14596" max="14596" width="14.42578125" customWidth="1"/>
    <col min="14597" max="14597" width="9.7109375" bestFit="1" customWidth="1"/>
    <col min="14599" max="14599" width="10.7109375" customWidth="1"/>
    <col min="14842" max="14842" width="3.7109375" customWidth="1"/>
    <col min="14843" max="14844" width="14.7109375" customWidth="1"/>
    <col min="14845" max="14845" width="21.140625" customWidth="1"/>
    <col min="14846" max="14848" width="12.7109375" customWidth="1"/>
    <col min="14849" max="14849" width="9" customWidth="1"/>
    <col min="14850" max="14850" width="10.42578125" customWidth="1"/>
    <col min="14851" max="14851" width="14.5703125" customWidth="1"/>
    <col min="14852" max="14852" width="14.42578125" customWidth="1"/>
    <col min="14853" max="14853" width="9.7109375" bestFit="1" customWidth="1"/>
    <col min="14855" max="14855" width="10.7109375" customWidth="1"/>
    <col min="15098" max="15098" width="3.7109375" customWidth="1"/>
    <col min="15099" max="15100" width="14.7109375" customWidth="1"/>
    <col min="15101" max="15101" width="21.140625" customWidth="1"/>
    <col min="15102" max="15104" width="12.7109375" customWidth="1"/>
    <col min="15105" max="15105" width="9" customWidth="1"/>
    <col min="15106" max="15106" width="10.42578125" customWidth="1"/>
    <col min="15107" max="15107" width="14.5703125" customWidth="1"/>
    <col min="15108" max="15108" width="14.42578125" customWidth="1"/>
    <col min="15109" max="15109" width="9.7109375" bestFit="1" customWidth="1"/>
    <col min="15111" max="15111" width="10.7109375" customWidth="1"/>
    <col min="15354" max="15354" width="3.7109375" customWidth="1"/>
    <col min="15355" max="15356" width="14.7109375" customWidth="1"/>
    <col min="15357" max="15357" width="21.140625" customWidth="1"/>
    <col min="15358" max="15360" width="12.7109375" customWidth="1"/>
    <col min="15361" max="15361" width="9" customWidth="1"/>
    <col min="15362" max="15362" width="10.42578125" customWidth="1"/>
    <col min="15363" max="15363" width="14.5703125" customWidth="1"/>
    <col min="15364" max="15364" width="14.42578125" customWidth="1"/>
    <col min="15365" max="15365" width="9.7109375" bestFit="1" customWidth="1"/>
    <col min="15367" max="15367" width="10.7109375" customWidth="1"/>
    <col min="15610" max="15610" width="3.7109375" customWidth="1"/>
    <col min="15611" max="15612" width="14.7109375" customWidth="1"/>
    <col min="15613" max="15613" width="21.140625" customWidth="1"/>
    <col min="15614" max="15616" width="12.7109375" customWidth="1"/>
    <col min="15617" max="15617" width="9" customWidth="1"/>
    <col min="15618" max="15618" width="10.42578125" customWidth="1"/>
    <col min="15619" max="15619" width="14.5703125" customWidth="1"/>
    <col min="15620" max="15620" width="14.42578125" customWidth="1"/>
    <col min="15621" max="15621" width="9.7109375" bestFit="1" customWidth="1"/>
    <col min="15623" max="15623" width="10.7109375" customWidth="1"/>
    <col min="15866" max="15866" width="3.7109375" customWidth="1"/>
    <col min="15867" max="15868" width="14.7109375" customWidth="1"/>
    <col min="15869" max="15869" width="21.140625" customWidth="1"/>
    <col min="15870" max="15872" width="12.7109375" customWidth="1"/>
    <col min="15873" max="15873" width="9" customWidth="1"/>
    <col min="15874" max="15874" width="10.42578125" customWidth="1"/>
    <col min="15875" max="15875" width="14.5703125" customWidth="1"/>
    <col min="15876" max="15876" width="14.42578125" customWidth="1"/>
    <col min="15877" max="15877" width="9.7109375" bestFit="1" customWidth="1"/>
    <col min="15879" max="15879" width="10.7109375" customWidth="1"/>
    <col min="16122" max="16122" width="3.7109375" customWidth="1"/>
    <col min="16123" max="16124" width="14.7109375" customWidth="1"/>
    <col min="16125" max="16125" width="21.140625" customWidth="1"/>
    <col min="16126" max="16128" width="12.7109375" customWidth="1"/>
    <col min="16129" max="16129" width="9" customWidth="1"/>
    <col min="16130" max="16130" width="10.42578125" customWidth="1"/>
    <col min="16131" max="16131" width="14.5703125" customWidth="1"/>
    <col min="16132" max="16132" width="14.42578125" customWidth="1"/>
    <col min="16133" max="16133" width="9.7109375" bestFit="1" customWidth="1"/>
    <col min="16135" max="16135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178</v>
      </c>
      <c r="B20" s="583"/>
      <c r="C20" s="583"/>
      <c r="D20" s="584" t="s">
        <v>23</v>
      </c>
      <c r="E20" s="584"/>
      <c r="F20" s="560">
        <f>Salário!D4</f>
        <v>1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332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Salário!C4</f>
        <v xml:space="preserve">4101-05 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218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Salário!E4</f>
        <v>5263.61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5263.61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</v>
      </c>
      <c r="G37" s="57">
        <f>$G$36*F37</f>
        <v>0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5263.61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66" t="s">
        <v>9</v>
      </c>
      <c r="B44" s="85" t="s">
        <v>48</v>
      </c>
      <c r="C44" s="85"/>
      <c r="D44" s="67"/>
      <c r="E44" s="86"/>
      <c r="F44" s="87">
        <v>0</v>
      </c>
      <c r="G44" s="71">
        <f>$G$41*F44</f>
        <v>0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0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94">
        <f>G41+G45</f>
        <v>5263.61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9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9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9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9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  <c r="I52" s="99"/>
    </row>
    <row r="53" spans="1:9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438.46</v>
      </c>
      <c r="H53" s="58"/>
    </row>
    <row r="54" spans="1:9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438.46</v>
      </c>
      <c r="H54" s="58"/>
      <c r="I54" s="60"/>
    </row>
    <row r="55" spans="1:9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146.33000000000001</v>
      </c>
      <c r="H55" s="58"/>
      <c r="I55" s="60"/>
    </row>
    <row r="56" spans="1:9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1023.25</v>
      </c>
      <c r="H56" s="79"/>
    </row>
    <row r="57" spans="1:9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9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9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9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9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421.09</v>
      </c>
      <c r="H61" s="58"/>
    </row>
    <row r="62" spans="1:9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1052.72</v>
      </c>
      <c r="H62" s="58"/>
    </row>
    <row r="63" spans="1:9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157.91</v>
      </c>
      <c r="H63" s="58"/>
    </row>
    <row r="64" spans="1:9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78.95</v>
      </c>
      <c r="H64" s="58"/>
    </row>
    <row r="65" spans="1:10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52.64</v>
      </c>
      <c r="H65" s="58"/>
    </row>
    <row r="66" spans="1:10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31.58</v>
      </c>
      <c r="H66" s="58"/>
    </row>
    <row r="67" spans="1:10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10.53</v>
      </c>
      <c r="H67" s="58"/>
    </row>
    <row r="68" spans="1:10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131.59</v>
      </c>
      <c r="H68" s="58"/>
    </row>
    <row r="69" spans="1:10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1937.01</v>
      </c>
      <c r="H69" s="79"/>
    </row>
    <row r="70" spans="1:10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10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10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  <c r="J72" s="469"/>
    </row>
    <row r="73" spans="1:10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  <c r="J73" s="467"/>
    </row>
    <row r="74" spans="1:10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</row>
    <row r="75" spans="1:10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10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10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10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10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10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3358.8999999999996</v>
      </c>
      <c r="H80" s="79"/>
    </row>
    <row r="81" spans="1:8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8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8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8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8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262.16000000000003</v>
      </c>
      <c r="H85" s="58"/>
    </row>
    <row r="86" spans="1:8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20.75</v>
      </c>
      <c r="H86" s="58"/>
    </row>
    <row r="87" spans="1:8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240.16</v>
      </c>
      <c r="H87" s="58"/>
    </row>
    <row r="88" spans="1:8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60.98</v>
      </c>
      <c r="H88" s="58"/>
    </row>
    <row r="89" spans="1:8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22.63</v>
      </c>
      <c r="H89" s="58"/>
    </row>
    <row r="90" spans="1:8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1.89</v>
      </c>
      <c r="H90" s="58"/>
    </row>
    <row r="91" spans="1:8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8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608.57000000000005</v>
      </c>
      <c r="H92" s="79"/>
    </row>
    <row r="93" spans="1:8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8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8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8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8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8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8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8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8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8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8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8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179">
        <v>181.51</v>
      </c>
      <c r="H120" s="58"/>
    </row>
    <row r="121" spans="1:8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140.69</v>
      </c>
      <c r="H121" s="58"/>
    </row>
    <row r="122" spans="1:8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13.94</v>
      </c>
      <c r="H122" s="58"/>
    </row>
    <row r="123" spans="1:8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8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8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8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564.58999999999992</v>
      </c>
      <c r="H126" s="192"/>
    </row>
    <row r="127" spans="1:8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8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294">
        <f>G126+G114+G92+G80+G47</f>
        <v>9795.6699999999983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587.74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705.03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1049.6299999999999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443.09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606.54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2342.4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5263.61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3358.8999999999996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608.57000000000005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564.58999999999992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9795.6699999999983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2342.4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12138.069999999998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178</v>
      </c>
      <c r="C161" s="291">
        <f>G153</f>
        <v>12138.069999999998</v>
      </c>
      <c r="D161" s="250">
        <v>1</v>
      </c>
      <c r="E161" s="249">
        <f>C161*D161</f>
        <v>12138.069999999998</v>
      </c>
      <c r="F161" s="292">
        <f>F20</f>
        <v>1</v>
      </c>
      <c r="G161" s="293">
        <f>ROUND((E161*F161),2)</f>
        <v>12138.07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12138.07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12138.069999999998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12138.07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145656.84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42E7A-E8AF-4119-A659-BE9C7DFF92E8}">
  <dimension ref="A1:I173"/>
  <sheetViews>
    <sheetView zoomScale="110" zoomScaleNormal="110" workbookViewId="0">
      <selection activeCell="L54" sqref="L54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49" max="249" width="3.7109375" customWidth="1"/>
    <col min="250" max="251" width="14.7109375" customWidth="1"/>
    <col min="252" max="252" width="21.140625" customWidth="1"/>
    <col min="253" max="255" width="12.7109375" customWidth="1"/>
    <col min="256" max="256" width="9" customWidth="1"/>
    <col min="257" max="257" width="10.42578125" customWidth="1"/>
    <col min="258" max="258" width="14.5703125" customWidth="1"/>
    <col min="259" max="259" width="14.42578125" customWidth="1"/>
    <col min="260" max="260" width="9.7109375" bestFit="1" customWidth="1"/>
    <col min="262" max="262" width="10.7109375" customWidth="1"/>
    <col min="505" max="505" width="3.7109375" customWidth="1"/>
    <col min="506" max="507" width="14.7109375" customWidth="1"/>
    <col min="508" max="508" width="21.140625" customWidth="1"/>
    <col min="509" max="511" width="12.7109375" customWidth="1"/>
    <col min="512" max="512" width="9" customWidth="1"/>
    <col min="513" max="513" width="10.42578125" customWidth="1"/>
    <col min="514" max="514" width="14.5703125" customWidth="1"/>
    <col min="515" max="515" width="14.42578125" customWidth="1"/>
    <col min="516" max="516" width="9.7109375" bestFit="1" customWidth="1"/>
    <col min="518" max="518" width="10.7109375" customWidth="1"/>
    <col min="761" max="761" width="3.7109375" customWidth="1"/>
    <col min="762" max="763" width="14.7109375" customWidth="1"/>
    <col min="764" max="764" width="21.140625" customWidth="1"/>
    <col min="765" max="767" width="12.7109375" customWidth="1"/>
    <col min="768" max="768" width="9" customWidth="1"/>
    <col min="769" max="769" width="10.42578125" customWidth="1"/>
    <col min="770" max="770" width="14.5703125" customWidth="1"/>
    <col min="771" max="771" width="14.42578125" customWidth="1"/>
    <col min="772" max="772" width="9.7109375" bestFit="1" customWidth="1"/>
    <col min="774" max="774" width="10.7109375" customWidth="1"/>
    <col min="1017" max="1017" width="3.7109375" customWidth="1"/>
    <col min="1018" max="1019" width="14.7109375" customWidth="1"/>
    <col min="1020" max="1020" width="21.140625" customWidth="1"/>
    <col min="1021" max="1023" width="12.7109375" customWidth="1"/>
    <col min="1024" max="1024" width="9" customWidth="1"/>
    <col min="1025" max="1025" width="10.42578125" customWidth="1"/>
    <col min="1026" max="1026" width="14.5703125" customWidth="1"/>
    <col min="1027" max="1027" width="14.42578125" customWidth="1"/>
    <col min="1028" max="1028" width="9.7109375" bestFit="1" customWidth="1"/>
    <col min="1030" max="1030" width="10.7109375" customWidth="1"/>
    <col min="1273" max="1273" width="3.7109375" customWidth="1"/>
    <col min="1274" max="1275" width="14.7109375" customWidth="1"/>
    <col min="1276" max="1276" width="21.140625" customWidth="1"/>
    <col min="1277" max="1279" width="12.7109375" customWidth="1"/>
    <col min="1280" max="1280" width="9" customWidth="1"/>
    <col min="1281" max="1281" width="10.42578125" customWidth="1"/>
    <col min="1282" max="1282" width="14.5703125" customWidth="1"/>
    <col min="1283" max="1283" width="14.42578125" customWidth="1"/>
    <col min="1284" max="1284" width="9.7109375" bestFit="1" customWidth="1"/>
    <col min="1286" max="1286" width="10.7109375" customWidth="1"/>
    <col min="1529" max="1529" width="3.7109375" customWidth="1"/>
    <col min="1530" max="1531" width="14.7109375" customWidth="1"/>
    <col min="1532" max="1532" width="21.140625" customWidth="1"/>
    <col min="1533" max="1535" width="12.7109375" customWidth="1"/>
    <col min="1536" max="1536" width="9" customWidth="1"/>
    <col min="1537" max="1537" width="10.42578125" customWidth="1"/>
    <col min="1538" max="1538" width="14.5703125" customWidth="1"/>
    <col min="1539" max="1539" width="14.42578125" customWidth="1"/>
    <col min="1540" max="1540" width="9.7109375" bestFit="1" customWidth="1"/>
    <col min="1542" max="1542" width="10.7109375" customWidth="1"/>
    <col min="1785" max="1785" width="3.7109375" customWidth="1"/>
    <col min="1786" max="1787" width="14.7109375" customWidth="1"/>
    <col min="1788" max="1788" width="21.140625" customWidth="1"/>
    <col min="1789" max="1791" width="12.7109375" customWidth="1"/>
    <col min="1792" max="1792" width="9" customWidth="1"/>
    <col min="1793" max="1793" width="10.42578125" customWidth="1"/>
    <col min="1794" max="1794" width="14.5703125" customWidth="1"/>
    <col min="1795" max="1795" width="14.42578125" customWidth="1"/>
    <col min="1796" max="1796" width="9.7109375" bestFit="1" customWidth="1"/>
    <col min="1798" max="1798" width="10.7109375" customWidth="1"/>
    <col min="2041" max="2041" width="3.7109375" customWidth="1"/>
    <col min="2042" max="2043" width="14.7109375" customWidth="1"/>
    <col min="2044" max="2044" width="21.140625" customWidth="1"/>
    <col min="2045" max="2047" width="12.7109375" customWidth="1"/>
    <col min="2048" max="2048" width="9" customWidth="1"/>
    <col min="2049" max="2049" width="10.42578125" customWidth="1"/>
    <col min="2050" max="2050" width="14.5703125" customWidth="1"/>
    <col min="2051" max="2051" width="14.42578125" customWidth="1"/>
    <col min="2052" max="2052" width="9.7109375" bestFit="1" customWidth="1"/>
    <col min="2054" max="2054" width="10.7109375" customWidth="1"/>
    <col min="2297" max="2297" width="3.7109375" customWidth="1"/>
    <col min="2298" max="2299" width="14.7109375" customWidth="1"/>
    <col min="2300" max="2300" width="21.140625" customWidth="1"/>
    <col min="2301" max="2303" width="12.7109375" customWidth="1"/>
    <col min="2304" max="2304" width="9" customWidth="1"/>
    <col min="2305" max="2305" width="10.42578125" customWidth="1"/>
    <col min="2306" max="2306" width="14.5703125" customWidth="1"/>
    <col min="2307" max="2307" width="14.42578125" customWidth="1"/>
    <col min="2308" max="2308" width="9.7109375" bestFit="1" customWidth="1"/>
    <col min="2310" max="2310" width="10.7109375" customWidth="1"/>
    <col min="2553" max="2553" width="3.7109375" customWidth="1"/>
    <col min="2554" max="2555" width="14.7109375" customWidth="1"/>
    <col min="2556" max="2556" width="21.140625" customWidth="1"/>
    <col min="2557" max="2559" width="12.7109375" customWidth="1"/>
    <col min="2560" max="2560" width="9" customWidth="1"/>
    <col min="2561" max="2561" width="10.42578125" customWidth="1"/>
    <col min="2562" max="2562" width="14.5703125" customWidth="1"/>
    <col min="2563" max="2563" width="14.42578125" customWidth="1"/>
    <col min="2564" max="2564" width="9.7109375" bestFit="1" customWidth="1"/>
    <col min="2566" max="2566" width="10.7109375" customWidth="1"/>
    <col min="2809" max="2809" width="3.7109375" customWidth="1"/>
    <col min="2810" max="2811" width="14.7109375" customWidth="1"/>
    <col min="2812" max="2812" width="21.140625" customWidth="1"/>
    <col min="2813" max="2815" width="12.7109375" customWidth="1"/>
    <col min="2816" max="2816" width="9" customWidth="1"/>
    <col min="2817" max="2817" width="10.42578125" customWidth="1"/>
    <col min="2818" max="2818" width="14.5703125" customWidth="1"/>
    <col min="2819" max="2819" width="14.42578125" customWidth="1"/>
    <col min="2820" max="2820" width="9.7109375" bestFit="1" customWidth="1"/>
    <col min="2822" max="2822" width="10.7109375" customWidth="1"/>
    <col min="3065" max="3065" width="3.7109375" customWidth="1"/>
    <col min="3066" max="3067" width="14.7109375" customWidth="1"/>
    <col min="3068" max="3068" width="21.140625" customWidth="1"/>
    <col min="3069" max="3071" width="12.7109375" customWidth="1"/>
    <col min="3072" max="3072" width="9" customWidth="1"/>
    <col min="3073" max="3073" width="10.42578125" customWidth="1"/>
    <col min="3074" max="3074" width="14.5703125" customWidth="1"/>
    <col min="3075" max="3075" width="14.42578125" customWidth="1"/>
    <col min="3076" max="3076" width="9.7109375" bestFit="1" customWidth="1"/>
    <col min="3078" max="3078" width="10.7109375" customWidth="1"/>
    <col min="3321" max="3321" width="3.7109375" customWidth="1"/>
    <col min="3322" max="3323" width="14.7109375" customWidth="1"/>
    <col min="3324" max="3324" width="21.140625" customWidth="1"/>
    <col min="3325" max="3327" width="12.7109375" customWidth="1"/>
    <col min="3328" max="3328" width="9" customWidth="1"/>
    <col min="3329" max="3329" width="10.42578125" customWidth="1"/>
    <col min="3330" max="3330" width="14.5703125" customWidth="1"/>
    <col min="3331" max="3331" width="14.42578125" customWidth="1"/>
    <col min="3332" max="3332" width="9.7109375" bestFit="1" customWidth="1"/>
    <col min="3334" max="3334" width="10.7109375" customWidth="1"/>
    <col min="3577" max="3577" width="3.7109375" customWidth="1"/>
    <col min="3578" max="3579" width="14.7109375" customWidth="1"/>
    <col min="3580" max="3580" width="21.140625" customWidth="1"/>
    <col min="3581" max="3583" width="12.7109375" customWidth="1"/>
    <col min="3584" max="3584" width="9" customWidth="1"/>
    <col min="3585" max="3585" width="10.42578125" customWidth="1"/>
    <col min="3586" max="3586" width="14.5703125" customWidth="1"/>
    <col min="3587" max="3587" width="14.42578125" customWidth="1"/>
    <col min="3588" max="3588" width="9.7109375" bestFit="1" customWidth="1"/>
    <col min="3590" max="3590" width="10.7109375" customWidth="1"/>
    <col min="3833" max="3833" width="3.7109375" customWidth="1"/>
    <col min="3834" max="3835" width="14.7109375" customWidth="1"/>
    <col min="3836" max="3836" width="21.140625" customWidth="1"/>
    <col min="3837" max="3839" width="12.7109375" customWidth="1"/>
    <col min="3840" max="3840" width="9" customWidth="1"/>
    <col min="3841" max="3841" width="10.42578125" customWidth="1"/>
    <col min="3842" max="3842" width="14.5703125" customWidth="1"/>
    <col min="3843" max="3843" width="14.42578125" customWidth="1"/>
    <col min="3844" max="3844" width="9.7109375" bestFit="1" customWidth="1"/>
    <col min="3846" max="3846" width="10.7109375" customWidth="1"/>
    <col min="4089" max="4089" width="3.7109375" customWidth="1"/>
    <col min="4090" max="4091" width="14.7109375" customWidth="1"/>
    <col min="4092" max="4092" width="21.140625" customWidth="1"/>
    <col min="4093" max="4095" width="12.7109375" customWidth="1"/>
    <col min="4096" max="4096" width="9" customWidth="1"/>
    <col min="4097" max="4097" width="10.42578125" customWidth="1"/>
    <col min="4098" max="4098" width="14.5703125" customWidth="1"/>
    <col min="4099" max="4099" width="14.42578125" customWidth="1"/>
    <col min="4100" max="4100" width="9.7109375" bestFit="1" customWidth="1"/>
    <col min="4102" max="4102" width="10.7109375" customWidth="1"/>
    <col min="4345" max="4345" width="3.7109375" customWidth="1"/>
    <col min="4346" max="4347" width="14.7109375" customWidth="1"/>
    <col min="4348" max="4348" width="21.140625" customWidth="1"/>
    <col min="4349" max="4351" width="12.7109375" customWidth="1"/>
    <col min="4352" max="4352" width="9" customWidth="1"/>
    <col min="4353" max="4353" width="10.42578125" customWidth="1"/>
    <col min="4354" max="4354" width="14.5703125" customWidth="1"/>
    <col min="4355" max="4355" width="14.42578125" customWidth="1"/>
    <col min="4356" max="4356" width="9.7109375" bestFit="1" customWidth="1"/>
    <col min="4358" max="4358" width="10.7109375" customWidth="1"/>
    <col min="4601" max="4601" width="3.7109375" customWidth="1"/>
    <col min="4602" max="4603" width="14.7109375" customWidth="1"/>
    <col min="4604" max="4604" width="21.140625" customWidth="1"/>
    <col min="4605" max="4607" width="12.7109375" customWidth="1"/>
    <col min="4608" max="4608" width="9" customWidth="1"/>
    <col min="4609" max="4609" width="10.42578125" customWidth="1"/>
    <col min="4610" max="4610" width="14.5703125" customWidth="1"/>
    <col min="4611" max="4611" width="14.42578125" customWidth="1"/>
    <col min="4612" max="4612" width="9.7109375" bestFit="1" customWidth="1"/>
    <col min="4614" max="4614" width="10.7109375" customWidth="1"/>
    <col min="4857" max="4857" width="3.7109375" customWidth="1"/>
    <col min="4858" max="4859" width="14.7109375" customWidth="1"/>
    <col min="4860" max="4860" width="21.140625" customWidth="1"/>
    <col min="4861" max="4863" width="12.7109375" customWidth="1"/>
    <col min="4864" max="4864" width="9" customWidth="1"/>
    <col min="4865" max="4865" width="10.42578125" customWidth="1"/>
    <col min="4866" max="4866" width="14.5703125" customWidth="1"/>
    <col min="4867" max="4867" width="14.42578125" customWidth="1"/>
    <col min="4868" max="4868" width="9.7109375" bestFit="1" customWidth="1"/>
    <col min="4870" max="4870" width="10.7109375" customWidth="1"/>
    <col min="5113" max="5113" width="3.7109375" customWidth="1"/>
    <col min="5114" max="5115" width="14.7109375" customWidth="1"/>
    <col min="5116" max="5116" width="21.140625" customWidth="1"/>
    <col min="5117" max="5119" width="12.7109375" customWidth="1"/>
    <col min="5120" max="5120" width="9" customWidth="1"/>
    <col min="5121" max="5121" width="10.42578125" customWidth="1"/>
    <col min="5122" max="5122" width="14.5703125" customWidth="1"/>
    <col min="5123" max="5123" width="14.42578125" customWidth="1"/>
    <col min="5124" max="5124" width="9.7109375" bestFit="1" customWidth="1"/>
    <col min="5126" max="5126" width="10.7109375" customWidth="1"/>
    <col min="5369" max="5369" width="3.7109375" customWidth="1"/>
    <col min="5370" max="5371" width="14.7109375" customWidth="1"/>
    <col min="5372" max="5372" width="21.140625" customWidth="1"/>
    <col min="5373" max="5375" width="12.7109375" customWidth="1"/>
    <col min="5376" max="5376" width="9" customWidth="1"/>
    <col min="5377" max="5377" width="10.42578125" customWidth="1"/>
    <col min="5378" max="5378" width="14.5703125" customWidth="1"/>
    <col min="5379" max="5379" width="14.42578125" customWidth="1"/>
    <col min="5380" max="5380" width="9.7109375" bestFit="1" customWidth="1"/>
    <col min="5382" max="5382" width="10.7109375" customWidth="1"/>
    <col min="5625" max="5625" width="3.7109375" customWidth="1"/>
    <col min="5626" max="5627" width="14.7109375" customWidth="1"/>
    <col min="5628" max="5628" width="21.140625" customWidth="1"/>
    <col min="5629" max="5631" width="12.7109375" customWidth="1"/>
    <col min="5632" max="5632" width="9" customWidth="1"/>
    <col min="5633" max="5633" width="10.42578125" customWidth="1"/>
    <col min="5634" max="5634" width="14.5703125" customWidth="1"/>
    <col min="5635" max="5635" width="14.42578125" customWidth="1"/>
    <col min="5636" max="5636" width="9.7109375" bestFit="1" customWidth="1"/>
    <col min="5638" max="5638" width="10.7109375" customWidth="1"/>
    <col min="5881" max="5881" width="3.7109375" customWidth="1"/>
    <col min="5882" max="5883" width="14.7109375" customWidth="1"/>
    <col min="5884" max="5884" width="21.140625" customWidth="1"/>
    <col min="5885" max="5887" width="12.7109375" customWidth="1"/>
    <col min="5888" max="5888" width="9" customWidth="1"/>
    <col min="5889" max="5889" width="10.42578125" customWidth="1"/>
    <col min="5890" max="5890" width="14.5703125" customWidth="1"/>
    <col min="5891" max="5891" width="14.42578125" customWidth="1"/>
    <col min="5892" max="5892" width="9.7109375" bestFit="1" customWidth="1"/>
    <col min="5894" max="5894" width="10.7109375" customWidth="1"/>
    <col min="6137" max="6137" width="3.7109375" customWidth="1"/>
    <col min="6138" max="6139" width="14.7109375" customWidth="1"/>
    <col min="6140" max="6140" width="21.140625" customWidth="1"/>
    <col min="6141" max="6143" width="12.7109375" customWidth="1"/>
    <col min="6144" max="6144" width="9" customWidth="1"/>
    <col min="6145" max="6145" width="10.42578125" customWidth="1"/>
    <col min="6146" max="6146" width="14.5703125" customWidth="1"/>
    <col min="6147" max="6147" width="14.42578125" customWidth="1"/>
    <col min="6148" max="6148" width="9.7109375" bestFit="1" customWidth="1"/>
    <col min="6150" max="6150" width="10.7109375" customWidth="1"/>
    <col min="6393" max="6393" width="3.7109375" customWidth="1"/>
    <col min="6394" max="6395" width="14.7109375" customWidth="1"/>
    <col min="6396" max="6396" width="21.140625" customWidth="1"/>
    <col min="6397" max="6399" width="12.7109375" customWidth="1"/>
    <col min="6400" max="6400" width="9" customWidth="1"/>
    <col min="6401" max="6401" width="10.42578125" customWidth="1"/>
    <col min="6402" max="6402" width="14.5703125" customWidth="1"/>
    <col min="6403" max="6403" width="14.42578125" customWidth="1"/>
    <col min="6404" max="6404" width="9.7109375" bestFit="1" customWidth="1"/>
    <col min="6406" max="6406" width="10.7109375" customWidth="1"/>
    <col min="6649" max="6649" width="3.7109375" customWidth="1"/>
    <col min="6650" max="6651" width="14.7109375" customWidth="1"/>
    <col min="6652" max="6652" width="21.140625" customWidth="1"/>
    <col min="6653" max="6655" width="12.7109375" customWidth="1"/>
    <col min="6656" max="6656" width="9" customWidth="1"/>
    <col min="6657" max="6657" width="10.42578125" customWidth="1"/>
    <col min="6658" max="6658" width="14.5703125" customWidth="1"/>
    <col min="6659" max="6659" width="14.42578125" customWidth="1"/>
    <col min="6660" max="6660" width="9.7109375" bestFit="1" customWidth="1"/>
    <col min="6662" max="6662" width="10.7109375" customWidth="1"/>
    <col min="6905" max="6905" width="3.7109375" customWidth="1"/>
    <col min="6906" max="6907" width="14.7109375" customWidth="1"/>
    <col min="6908" max="6908" width="21.140625" customWidth="1"/>
    <col min="6909" max="6911" width="12.7109375" customWidth="1"/>
    <col min="6912" max="6912" width="9" customWidth="1"/>
    <col min="6913" max="6913" width="10.42578125" customWidth="1"/>
    <col min="6914" max="6914" width="14.5703125" customWidth="1"/>
    <col min="6915" max="6915" width="14.42578125" customWidth="1"/>
    <col min="6916" max="6916" width="9.7109375" bestFit="1" customWidth="1"/>
    <col min="6918" max="6918" width="10.7109375" customWidth="1"/>
    <col min="7161" max="7161" width="3.7109375" customWidth="1"/>
    <col min="7162" max="7163" width="14.7109375" customWidth="1"/>
    <col min="7164" max="7164" width="21.140625" customWidth="1"/>
    <col min="7165" max="7167" width="12.7109375" customWidth="1"/>
    <col min="7168" max="7168" width="9" customWidth="1"/>
    <col min="7169" max="7169" width="10.42578125" customWidth="1"/>
    <col min="7170" max="7170" width="14.5703125" customWidth="1"/>
    <col min="7171" max="7171" width="14.42578125" customWidth="1"/>
    <col min="7172" max="7172" width="9.7109375" bestFit="1" customWidth="1"/>
    <col min="7174" max="7174" width="10.7109375" customWidth="1"/>
    <col min="7417" max="7417" width="3.7109375" customWidth="1"/>
    <col min="7418" max="7419" width="14.7109375" customWidth="1"/>
    <col min="7420" max="7420" width="21.140625" customWidth="1"/>
    <col min="7421" max="7423" width="12.7109375" customWidth="1"/>
    <col min="7424" max="7424" width="9" customWidth="1"/>
    <col min="7425" max="7425" width="10.42578125" customWidth="1"/>
    <col min="7426" max="7426" width="14.5703125" customWidth="1"/>
    <col min="7427" max="7427" width="14.42578125" customWidth="1"/>
    <col min="7428" max="7428" width="9.7109375" bestFit="1" customWidth="1"/>
    <col min="7430" max="7430" width="10.7109375" customWidth="1"/>
    <col min="7673" max="7673" width="3.7109375" customWidth="1"/>
    <col min="7674" max="7675" width="14.7109375" customWidth="1"/>
    <col min="7676" max="7676" width="21.140625" customWidth="1"/>
    <col min="7677" max="7679" width="12.7109375" customWidth="1"/>
    <col min="7680" max="7680" width="9" customWidth="1"/>
    <col min="7681" max="7681" width="10.42578125" customWidth="1"/>
    <col min="7682" max="7682" width="14.5703125" customWidth="1"/>
    <col min="7683" max="7683" width="14.42578125" customWidth="1"/>
    <col min="7684" max="7684" width="9.7109375" bestFit="1" customWidth="1"/>
    <col min="7686" max="7686" width="10.7109375" customWidth="1"/>
    <col min="7929" max="7929" width="3.7109375" customWidth="1"/>
    <col min="7930" max="7931" width="14.7109375" customWidth="1"/>
    <col min="7932" max="7932" width="21.140625" customWidth="1"/>
    <col min="7933" max="7935" width="12.7109375" customWidth="1"/>
    <col min="7936" max="7936" width="9" customWidth="1"/>
    <col min="7937" max="7937" width="10.42578125" customWidth="1"/>
    <col min="7938" max="7938" width="14.5703125" customWidth="1"/>
    <col min="7939" max="7939" width="14.42578125" customWidth="1"/>
    <col min="7940" max="7940" width="9.7109375" bestFit="1" customWidth="1"/>
    <col min="7942" max="7942" width="10.7109375" customWidth="1"/>
    <col min="8185" max="8185" width="3.7109375" customWidth="1"/>
    <col min="8186" max="8187" width="14.7109375" customWidth="1"/>
    <col min="8188" max="8188" width="21.140625" customWidth="1"/>
    <col min="8189" max="8191" width="12.7109375" customWidth="1"/>
    <col min="8192" max="8192" width="9" customWidth="1"/>
    <col min="8193" max="8193" width="10.42578125" customWidth="1"/>
    <col min="8194" max="8194" width="14.5703125" customWidth="1"/>
    <col min="8195" max="8195" width="14.42578125" customWidth="1"/>
    <col min="8196" max="8196" width="9.7109375" bestFit="1" customWidth="1"/>
    <col min="8198" max="8198" width="10.7109375" customWidth="1"/>
    <col min="8441" max="8441" width="3.7109375" customWidth="1"/>
    <col min="8442" max="8443" width="14.7109375" customWidth="1"/>
    <col min="8444" max="8444" width="21.140625" customWidth="1"/>
    <col min="8445" max="8447" width="12.7109375" customWidth="1"/>
    <col min="8448" max="8448" width="9" customWidth="1"/>
    <col min="8449" max="8449" width="10.42578125" customWidth="1"/>
    <col min="8450" max="8450" width="14.5703125" customWidth="1"/>
    <col min="8451" max="8451" width="14.42578125" customWidth="1"/>
    <col min="8452" max="8452" width="9.7109375" bestFit="1" customWidth="1"/>
    <col min="8454" max="8454" width="10.7109375" customWidth="1"/>
    <col min="8697" max="8697" width="3.7109375" customWidth="1"/>
    <col min="8698" max="8699" width="14.7109375" customWidth="1"/>
    <col min="8700" max="8700" width="21.140625" customWidth="1"/>
    <col min="8701" max="8703" width="12.7109375" customWidth="1"/>
    <col min="8704" max="8704" width="9" customWidth="1"/>
    <col min="8705" max="8705" width="10.42578125" customWidth="1"/>
    <col min="8706" max="8706" width="14.5703125" customWidth="1"/>
    <col min="8707" max="8707" width="14.42578125" customWidth="1"/>
    <col min="8708" max="8708" width="9.7109375" bestFit="1" customWidth="1"/>
    <col min="8710" max="8710" width="10.7109375" customWidth="1"/>
    <col min="8953" max="8953" width="3.7109375" customWidth="1"/>
    <col min="8954" max="8955" width="14.7109375" customWidth="1"/>
    <col min="8956" max="8956" width="21.140625" customWidth="1"/>
    <col min="8957" max="8959" width="12.7109375" customWidth="1"/>
    <col min="8960" max="8960" width="9" customWidth="1"/>
    <col min="8961" max="8961" width="10.42578125" customWidth="1"/>
    <col min="8962" max="8962" width="14.5703125" customWidth="1"/>
    <col min="8963" max="8963" width="14.42578125" customWidth="1"/>
    <col min="8964" max="8964" width="9.7109375" bestFit="1" customWidth="1"/>
    <col min="8966" max="8966" width="10.7109375" customWidth="1"/>
    <col min="9209" max="9209" width="3.7109375" customWidth="1"/>
    <col min="9210" max="9211" width="14.7109375" customWidth="1"/>
    <col min="9212" max="9212" width="21.140625" customWidth="1"/>
    <col min="9213" max="9215" width="12.7109375" customWidth="1"/>
    <col min="9216" max="9216" width="9" customWidth="1"/>
    <col min="9217" max="9217" width="10.42578125" customWidth="1"/>
    <col min="9218" max="9218" width="14.5703125" customWidth="1"/>
    <col min="9219" max="9219" width="14.42578125" customWidth="1"/>
    <col min="9220" max="9220" width="9.7109375" bestFit="1" customWidth="1"/>
    <col min="9222" max="9222" width="10.7109375" customWidth="1"/>
    <col min="9465" max="9465" width="3.7109375" customWidth="1"/>
    <col min="9466" max="9467" width="14.7109375" customWidth="1"/>
    <col min="9468" max="9468" width="21.140625" customWidth="1"/>
    <col min="9469" max="9471" width="12.7109375" customWidth="1"/>
    <col min="9472" max="9472" width="9" customWidth="1"/>
    <col min="9473" max="9473" width="10.42578125" customWidth="1"/>
    <col min="9474" max="9474" width="14.5703125" customWidth="1"/>
    <col min="9475" max="9475" width="14.42578125" customWidth="1"/>
    <col min="9476" max="9476" width="9.7109375" bestFit="1" customWidth="1"/>
    <col min="9478" max="9478" width="10.7109375" customWidth="1"/>
    <col min="9721" max="9721" width="3.7109375" customWidth="1"/>
    <col min="9722" max="9723" width="14.7109375" customWidth="1"/>
    <col min="9724" max="9724" width="21.140625" customWidth="1"/>
    <col min="9725" max="9727" width="12.7109375" customWidth="1"/>
    <col min="9728" max="9728" width="9" customWidth="1"/>
    <col min="9729" max="9729" width="10.42578125" customWidth="1"/>
    <col min="9730" max="9730" width="14.5703125" customWidth="1"/>
    <col min="9731" max="9731" width="14.42578125" customWidth="1"/>
    <col min="9732" max="9732" width="9.7109375" bestFit="1" customWidth="1"/>
    <col min="9734" max="9734" width="10.7109375" customWidth="1"/>
    <col min="9977" max="9977" width="3.7109375" customWidth="1"/>
    <col min="9978" max="9979" width="14.7109375" customWidth="1"/>
    <col min="9980" max="9980" width="21.140625" customWidth="1"/>
    <col min="9981" max="9983" width="12.7109375" customWidth="1"/>
    <col min="9984" max="9984" width="9" customWidth="1"/>
    <col min="9985" max="9985" width="10.42578125" customWidth="1"/>
    <col min="9986" max="9986" width="14.5703125" customWidth="1"/>
    <col min="9987" max="9987" width="14.42578125" customWidth="1"/>
    <col min="9988" max="9988" width="9.7109375" bestFit="1" customWidth="1"/>
    <col min="9990" max="9990" width="10.7109375" customWidth="1"/>
    <col min="10233" max="10233" width="3.7109375" customWidth="1"/>
    <col min="10234" max="10235" width="14.7109375" customWidth="1"/>
    <col min="10236" max="10236" width="21.140625" customWidth="1"/>
    <col min="10237" max="10239" width="12.7109375" customWidth="1"/>
    <col min="10240" max="10240" width="9" customWidth="1"/>
    <col min="10241" max="10241" width="10.42578125" customWidth="1"/>
    <col min="10242" max="10242" width="14.5703125" customWidth="1"/>
    <col min="10243" max="10243" width="14.42578125" customWidth="1"/>
    <col min="10244" max="10244" width="9.7109375" bestFit="1" customWidth="1"/>
    <col min="10246" max="10246" width="10.7109375" customWidth="1"/>
    <col min="10489" max="10489" width="3.7109375" customWidth="1"/>
    <col min="10490" max="10491" width="14.7109375" customWidth="1"/>
    <col min="10492" max="10492" width="21.140625" customWidth="1"/>
    <col min="10493" max="10495" width="12.7109375" customWidth="1"/>
    <col min="10496" max="10496" width="9" customWidth="1"/>
    <col min="10497" max="10497" width="10.42578125" customWidth="1"/>
    <col min="10498" max="10498" width="14.5703125" customWidth="1"/>
    <col min="10499" max="10499" width="14.42578125" customWidth="1"/>
    <col min="10500" max="10500" width="9.7109375" bestFit="1" customWidth="1"/>
    <col min="10502" max="10502" width="10.7109375" customWidth="1"/>
    <col min="10745" max="10745" width="3.7109375" customWidth="1"/>
    <col min="10746" max="10747" width="14.7109375" customWidth="1"/>
    <col min="10748" max="10748" width="21.140625" customWidth="1"/>
    <col min="10749" max="10751" width="12.7109375" customWidth="1"/>
    <col min="10752" max="10752" width="9" customWidth="1"/>
    <col min="10753" max="10753" width="10.42578125" customWidth="1"/>
    <col min="10754" max="10754" width="14.5703125" customWidth="1"/>
    <col min="10755" max="10755" width="14.42578125" customWidth="1"/>
    <col min="10756" max="10756" width="9.7109375" bestFit="1" customWidth="1"/>
    <col min="10758" max="10758" width="10.7109375" customWidth="1"/>
    <col min="11001" max="11001" width="3.7109375" customWidth="1"/>
    <col min="11002" max="11003" width="14.7109375" customWidth="1"/>
    <col min="11004" max="11004" width="21.140625" customWidth="1"/>
    <col min="11005" max="11007" width="12.7109375" customWidth="1"/>
    <col min="11008" max="11008" width="9" customWidth="1"/>
    <col min="11009" max="11009" width="10.42578125" customWidth="1"/>
    <col min="11010" max="11010" width="14.5703125" customWidth="1"/>
    <col min="11011" max="11011" width="14.42578125" customWidth="1"/>
    <col min="11012" max="11012" width="9.7109375" bestFit="1" customWidth="1"/>
    <col min="11014" max="11014" width="10.7109375" customWidth="1"/>
    <col min="11257" max="11257" width="3.7109375" customWidth="1"/>
    <col min="11258" max="11259" width="14.7109375" customWidth="1"/>
    <col min="11260" max="11260" width="21.140625" customWidth="1"/>
    <col min="11261" max="11263" width="12.7109375" customWidth="1"/>
    <col min="11264" max="11264" width="9" customWidth="1"/>
    <col min="11265" max="11265" width="10.42578125" customWidth="1"/>
    <col min="11266" max="11266" width="14.5703125" customWidth="1"/>
    <col min="11267" max="11267" width="14.42578125" customWidth="1"/>
    <col min="11268" max="11268" width="9.7109375" bestFit="1" customWidth="1"/>
    <col min="11270" max="11270" width="10.7109375" customWidth="1"/>
    <col min="11513" max="11513" width="3.7109375" customWidth="1"/>
    <col min="11514" max="11515" width="14.7109375" customWidth="1"/>
    <col min="11516" max="11516" width="21.140625" customWidth="1"/>
    <col min="11517" max="11519" width="12.7109375" customWidth="1"/>
    <col min="11520" max="11520" width="9" customWidth="1"/>
    <col min="11521" max="11521" width="10.42578125" customWidth="1"/>
    <col min="11522" max="11522" width="14.5703125" customWidth="1"/>
    <col min="11523" max="11523" width="14.42578125" customWidth="1"/>
    <col min="11524" max="11524" width="9.7109375" bestFit="1" customWidth="1"/>
    <col min="11526" max="11526" width="10.7109375" customWidth="1"/>
    <col min="11769" max="11769" width="3.7109375" customWidth="1"/>
    <col min="11770" max="11771" width="14.7109375" customWidth="1"/>
    <col min="11772" max="11772" width="21.140625" customWidth="1"/>
    <col min="11773" max="11775" width="12.7109375" customWidth="1"/>
    <col min="11776" max="11776" width="9" customWidth="1"/>
    <col min="11777" max="11777" width="10.42578125" customWidth="1"/>
    <col min="11778" max="11778" width="14.5703125" customWidth="1"/>
    <col min="11779" max="11779" width="14.42578125" customWidth="1"/>
    <col min="11780" max="11780" width="9.7109375" bestFit="1" customWidth="1"/>
    <col min="11782" max="11782" width="10.7109375" customWidth="1"/>
    <col min="12025" max="12025" width="3.7109375" customWidth="1"/>
    <col min="12026" max="12027" width="14.7109375" customWidth="1"/>
    <col min="12028" max="12028" width="21.140625" customWidth="1"/>
    <col min="12029" max="12031" width="12.7109375" customWidth="1"/>
    <col min="12032" max="12032" width="9" customWidth="1"/>
    <col min="12033" max="12033" width="10.42578125" customWidth="1"/>
    <col min="12034" max="12034" width="14.5703125" customWidth="1"/>
    <col min="12035" max="12035" width="14.42578125" customWidth="1"/>
    <col min="12036" max="12036" width="9.7109375" bestFit="1" customWidth="1"/>
    <col min="12038" max="12038" width="10.7109375" customWidth="1"/>
    <col min="12281" max="12281" width="3.7109375" customWidth="1"/>
    <col min="12282" max="12283" width="14.7109375" customWidth="1"/>
    <col min="12284" max="12284" width="21.140625" customWidth="1"/>
    <col min="12285" max="12287" width="12.7109375" customWidth="1"/>
    <col min="12288" max="12288" width="9" customWidth="1"/>
    <col min="12289" max="12289" width="10.42578125" customWidth="1"/>
    <col min="12290" max="12290" width="14.5703125" customWidth="1"/>
    <col min="12291" max="12291" width="14.42578125" customWidth="1"/>
    <col min="12292" max="12292" width="9.7109375" bestFit="1" customWidth="1"/>
    <col min="12294" max="12294" width="10.7109375" customWidth="1"/>
    <col min="12537" max="12537" width="3.7109375" customWidth="1"/>
    <col min="12538" max="12539" width="14.7109375" customWidth="1"/>
    <col min="12540" max="12540" width="21.140625" customWidth="1"/>
    <col min="12541" max="12543" width="12.7109375" customWidth="1"/>
    <col min="12544" max="12544" width="9" customWidth="1"/>
    <col min="12545" max="12545" width="10.42578125" customWidth="1"/>
    <col min="12546" max="12546" width="14.5703125" customWidth="1"/>
    <col min="12547" max="12547" width="14.42578125" customWidth="1"/>
    <col min="12548" max="12548" width="9.7109375" bestFit="1" customWidth="1"/>
    <col min="12550" max="12550" width="10.7109375" customWidth="1"/>
    <col min="12793" max="12793" width="3.7109375" customWidth="1"/>
    <col min="12794" max="12795" width="14.7109375" customWidth="1"/>
    <col min="12796" max="12796" width="21.140625" customWidth="1"/>
    <col min="12797" max="12799" width="12.7109375" customWidth="1"/>
    <col min="12800" max="12800" width="9" customWidth="1"/>
    <col min="12801" max="12801" width="10.42578125" customWidth="1"/>
    <col min="12802" max="12802" width="14.5703125" customWidth="1"/>
    <col min="12803" max="12803" width="14.42578125" customWidth="1"/>
    <col min="12804" max="12804" width="9.7109375" bestFit="1" customWidth="1"/>
    <col min="12806" max="12806" width="10.7109375" customWidth="1"/>
    <col min="13049" max="13049" width="3.7109375" customWidth="1"/>
    <col min="13050" max="13051" width="14.7109375" customWidth="1"/>
    <col min="13052" max="13052" width="21.140625" customWidth="1"/>
    <col min="13053" max="13055" width="12.7109375" customWidth="1"/>
    <col min="13056" max="13056" width="9" customWidth="1"/>
    <col min="13057" max="13057" width="10.42578125" customWidth="1"/>
    <col min="13058" max="13058" width="14.5703125" customWidth="1"/>
    <col min="13059" max="13059" width="14.42578125" customWidth="1"/>
    <col min="13060" max="13060" width="9.7109375" bestFit="1" customWidth="1"/>
    <col min="13062" max="13062" width="10.7109375" customWidth="1"/>
    <col min="13305" max="13305" width="3.7109375" customWidth="1"/>
    <col min="13306" max="13307" width="14.7109375" customWidth="1"/>
    <col min="13308" max="13308" width="21.140625" customWidth="1"/>
    <col min="13309" max="13311" width="12.7109375" customWidth="1"/>
    <col min="13312" max="13312" width="9" customWidth="1"/>
    <col min="13313" max="13313" width="10.42578125" customWidth="1"/>
    <col min="13314" max="13314" width="14.5703125" customWidth="1"/>
    <col min="13315" max="13315" width="14.42578125" customWidth="1"/>
    <col min="13316" max="13316" width="9.7109375" bestFit="1" customWidth="1"/>
    <col min="13318" max="13318" width="10.7109375" customWidth="1"/>
    <col min="13561" max="13561" width="3.7109375" customWidth="1"/>
    <col min="13562" max="13563" width="14.7109375" customWidth="1"/>
    <col min="13564" max="13564" width="21.140625" customWidth="1"/>
    <col min="13565" max="13567" width="12.7109375" customWidth="1"/>
    <col min="13568" max="13568" width="9" customWidth="1"/>
    <col min="13569" max="13569" width="10.42578125" customWidth="1"/>
    <col min="13570" max="13570" width="14.5703125" customWidth="1"/>
    <col min="13571" max="13571" width="14.42578125" customWidth="1"/>
    <col min="13572" max="13572" width="9.7109375" bestFit="1" customWidth="1"/>
    <col min="13574" max="13574" width="10.7109375" customWidth="1"/>
    <col min="13817" max="13817" width="3.7109375" customWidth="1"/>
    <col min="13818" max="13819" width="14.7109375" customWidth="1"/>
    <col min="13820" max="13820" width="21.140625" customWidth="1"/>
    <col min="13821" max="13823" width="12.7109375" customWidth="1"/>
    <col min="13824" max="13824" width="9" customWidth="1"/>
    <col min="13825" max="13825" width="10.42578125" customWidth="1"/>
    <col min="13826" max="13826" width="14.5703125" customWidth="1"/>
    <col min="13827" max="13827" width="14.42578125" customWidth="1"/>
    <col min="13828" max="13828" width="9.7109375" bestFit="1" customWidth="1"/>
    <col min="13830" max="13830" width="10.7109375" customWidth="1"/>
    <col min="14073" max="14073" width="3.7109375" customWidth="1"/>
    <col min="14074" max="14075" width="14.7109375" customWidth="1"/>
    <col min="14076" max="14076" width="21.140625" customWidth="1"/>
    <col min="14077" max="14079" width="12.7109375" customWidth="1"/>
    <col min="14080" max="14080" width="9" customWidth="1"/>
    <col min="14081" max="14081" width="10.42578125" customWidth="1"/>
    <col min="14082" max="14082" width="14.5703125" customWidth="1"/>
    <col min="14083" max="14083" width="14.42578125" customWidth="1"/>
    <col min="14084" max="14084" width="9.7109375" bestFit="1" customWidth="1"/>
    <col min="14086" max="14086" width="10.7109375" customWidth="1"/>
    <col min="14329" max="14329" width="3.7109375" customWidth="1"/>
    <col min="14330" max="14331" width="14.7109375" customWidth="1"/>
    <col min="14332" max="14332" width="21.140625" customWidth="1"/>
    <col min="14333" max="14335" width="12.7109375" customWidth="1"/>
    <col min="14336" max="14336" width="9" customWidth="1"/>
    <col min="14337" max="14337" width="10.42578125" customWidth="1"/>
    <col min="14338" max="14338" width="14.5703125" customWidth="1"/>
    <col min="14339" max="14339" width="14.42578125" customWidth="1"/>
    <col min="14340" max="14340" width="9.7109375" bestFit="1" customWidth="1"/>
    <col min="14342" max="14342" width="10.7109375" customWidth="1"/>
    <col min="14585" max="14585" width="3.7109375" customWidth="1"/>
    <col min="14586" max="14587" width="14.7109375" customWidth="1"/>
    <col min="14588" max="14588" width="21.140625" customWidth="1"/>
    <col min="14589" max="14591" width="12.7109375" customWidth="1"/>
    <col min="14592" max="14592" width="9" customWidth="1"/>
    <col min="14593" max="14593" width="10.42578125" customWidth="1"/>
    <col min="14594" max="14594" width="14.5703125" customWidth="1"/>
    <col min="14595" max="14595" width="14.42578125" customWidth="1"/>
    <col min="14596" max="14596" width="9.7109375" bestFit="1" customWidth="1"/>
    <col min="14598" max="14598" width="10.7109375" customWidth="1"/>
    <col min="14841" max="14841" width="3.7109375" customWidth="1"/>
    <col min="14842" max="14843" width="14.7109375" customWidth="1"/>
    <col min="14844" max="14844" width="21.140625" customWidth="1"/>
    <col min="14845" max="14847" width="12.7109375" customWidth="1"/>
    <col min="14848" max="14848" width="9" customWidth="1"/>
    <col min="14849" max="14849" width="10.42578125" customWidth="1"/>
    <col min="14850" max="14850" width="14.5703125" customWidth="1"/>
    <col min="14851" max="14851" width="14.42578125" customWidth="1"/>
    <col min="14852" max="14852" width="9.7109375" bestFit="1" customWidth="1"/>
    <col min="14854" max="14854" width="10.7109375" customWidth="1"/>
    <col min="15097" max="15097" width="3.7109375" customWidth="1"/>
    <col min="15098" max="15099" width="14.7109375" customWidth="1"/>
    <col min="15100" max="15100" width="21.140625" customWidth="1"/>
    <col min="15101" max="15103" width="12.7109375" customWidth="1"/>
    <col min="15104" max="15104" width="9" customWidth="1"/>
    <col min="15105" max="15105" width="10.42578125" customWidth="1"/>
    <col min="15106" max="15106" width="14.5703125" customWidth="1"/>
    <col min="15107" max="15107" width="14.42578125" customWidth="1"/>
    <col min="15108" max="15108" width="9.7109375" bestFit="1" customWidth="1"/>
    <col min="15110" max="15110" width="10.7109375" customWidth="1"/>
    <col min="15353" max="15353" width="3.7109375" customWidth="1"/>
    <col min="15354" max="15355" width="14.7109375" customWidth="1"/>
    <col min="15356" max="15356" width="21.140625" customWidth="1"/>
    <col min="15357" max="15359" width="12.7109375" customWidth="1"/>
    <col min="15360" max="15360" width="9" customWidth="1"/>
    <col min="15361" max="15361" width="10.42578125" customWidth="1"/>
    <col min="15362" max="15362" width="14.5703125" customWidth="1"/>
    <col min="15363" max="15363" width="14.42578125" customWidth="1"/>
    <col min="15364" max="15364" width="9.7109375" bestFit="1" customWidth="1"/>
    <col min="15366" max="15366" width="10.7109375" customWidth="1"/>
    <col min="15609" max="15609" width="3.7109375" customWidth="1"/>
    <col min="15610" max="15611" width="14.7109375" customWidth="1"/>
    <col min="15612" max="15612" width="21.140625" customWidth="1"/>
    <col min="15613" max="15615" width="12.7109375" customWidth="1"/>
    <col min="15616" max="15616" width="9" customWidth="1"/>
    <col min="15617" max="15617" width="10.42578125" customWidth="1"/>
    <col min="15618" max="15618" width="14.5703125" customWidth="1"/>
    <col min="15619" max="15619" width="14.42578125" customWidth="1"/>
    <col min="15620" max="15620" width="9.7109375" bestFit="1" customWidth="1"/>
    <col min="15622" max="15622" width="10.7109375" customWidth="1"/>
    <col min="15865" max="15865" width="3.7109375" customWidth="1"/>
    <col min="15866" max="15867" width="14.7109375" customWidth="1"/>
    <col min="15868" max="15868" width="21.140625" customWidth="1"/>
    <col min="15869" max="15871" width="12.7109375" customWidth="1"/>
    <col min="15872" max="15872" width="9" customWidth="1"/>
    <col min="15873" max="15873" width="10.42578125" customWidth="1"/>
    <col min="15874" max="15874" width="14.5703125" customWidth="1"/>
    <col min="15875" max="15875" width="14.42578125" customWidth="1"/>
    <col min="15876" max="15876" width="9.7109375" bestFit="1" customWidth="1"/>
    <col min="15878" max="15878" width="10.7109375" customWidth="1"/>
    <col min="16121" max="16121" width="3.7109375" customWidth="1"/>
    <col min="16122" max="16123" width="14.7109375" customWidth="1"/>
    <col min="16124" max="16124" width="21.140625" customWidth="1"/>
    <col min="16125" max="16127" width="12.7109375" customWidth="1"/>
    <col min="16128" max="16128" width="9" customWidth="1"/>
    <col min="16129" max="16129" width="10.42578125" customWidth="1"/>
    <col min="16130" max="16130" width="14.5703125" customWidth="1"/>
    <col min="16131" max="16131" width="14.42578125" customWidth="1"/>
    <col min="16132" max="16132" width="9.7109375" bestFit="1" customWidth="1"/>
    <col min="16134" max="16134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191</v>
      </c>
      <c r="B20" s="583"/>
      <c r="C20" s="583"/>
      <c r="D20" s="584" t="s">
        <v>23</v>
      </c>
      <c r="E20" s="584"/>
      <c r="F20" s="560">
        <f>Salário!D5</f>
        <v>6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333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Salário!C5</f>
        <v>4110-05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191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Salário!E5</f>
        <v>1975.6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1975.6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</v>
      </c>
      <c r="G37" s="57">
        <f>$G$36*F37</f>
        <v>0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1975.6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66" t="s">
        <v>9</v>
      </c>
      <c r="B44" s="85" t="s">
        <v>48</v>
      </c>
      <c r="C44" s="85"/>
      <c r="D44" s="67"/>
      <c r="E44" s="86"/>
      <c r="F44" s="87">
        <v>0</v>
      </c>
      <c r="G44" s="71">
        <f>$G$41*F44</f>
        <v>0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0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94">
        <f>G41+G45</f>
        <v>1975.6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8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8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8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8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</row>
    <row r="53" spans="1:8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164.57</v>
      </c>
      <c r="H53" s="58"/>
    </row>
    <row r="54" spans="1:8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164.57</v>
      </c>
      <c r="H54" s="58"/>
    </row>
    <row r="55" spans="1:8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54.92</v>
      </c>
      <c r="H55" s="58"/>
    </row>
    <row r="56" spans="1:8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384.06</v>
      </c>
      <c r="H56" s="79"/>
    </row>
    <row r="57" spans="1:8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8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8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8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8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158.05000000000001</v>
      </c>
      <c r="H61" s="58"/>
    </row>
    <row r="62" spans="1:8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395.12</v>
      </c>
      <c r="H62" s="58"/>
    </row>
    <row r="63" spans="1:8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59.27</v>
      </c>
      <c r="H63" s="58"/>
    </row>
    <row r="64" spans="1:8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29.63</v>
      </c>
      <c r="H64" s="58"/>
    </row>
    <row r="65" spans="1:9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19.760000000000002</v>
      </c>
      <c r="H65" s="58"/>
    </row>
    <row r="66" spans="1:9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11.85</v>
      </c>
      <c r="H66" s="58"/>
    </row>
    <row r="67" spans="1:9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3.95</v>
      </c>
      <c r="H67" s="58"/>
    </row>
    <row r="68" spans="1:9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49.39</v>
      </c>
      <c r="H68" s="58"/>
    </row>
    <row r="69" spans="1:9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727.0200000000001</v>
      </c>
      <c r="H69" s="79"/>
    </row>
    <row r="70" spans="1:9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9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9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  <c r="I72" s="469"/>
    </row>
    <row r="73" spans="1:9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  <c r="I73" s="470"/>
    </row>
    <row r="74" spans="1:9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  <c r="I74" s="37"/>
    </row>
    <row r="75" spans="1:9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9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9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9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9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9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1509.7200000000003</v>
      </c>
      <c r="H80" s="79"/>
    </row>
    <row r="81" spans="1:8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8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8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8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8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98.4</v>
      </c>
      <c r="H85" s="58"/>
    </row>
    <row r="86" spans="1:8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7.79</v>
      </c>
      <c r="H86" s="58"/>
    </row>
    <row r="87" spans="1:8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90.14</v>
      </c>
      <c r="H87" s="58"/>
    </row>
    <row r="88" spans="1:8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22.89</v>
      </c>
      <c r="H88" s="58"/>
    </row>
    <row r="89" spans="1:8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8.49</v>
      </c>
      <c r="H89" s="58"/>
    </row>
    <row r="90" spans="1:8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0.71</v>
      </c>
      <c r="H90" s="58"/>
    </row>
    <row r="91" spans="1:8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8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228.42000000000004</v>
      </c>
      <c r="H92" s="79"/>
    </row>
    <row r="93" spans="1:8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8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8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8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8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8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8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8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8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8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8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8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179">
        <v>181.51</v>
      </c>
      <c r="H120" s="58"/>
    </row>
    <row r="121" spans="1:8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140.69</v>
      </c>
      <c r="H121" s="58"/>
    </row>
    <row r="122" spans="1:8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13.94</v>
      </c>
      <c r="H122" s="58"/>
    </row>
    <row r="123" spans="1:8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8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8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8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564.58999999999992</v>
      </c>
      <c r="H126" s="192"/>
    </row>
    <row r="127" spans="1:8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8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294">
        <f>G126+G114+G92+G80+G47</f>
        <v>4278.33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256.7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307.93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458.43000000000006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193.52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264.91000000000003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1023.06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1975.6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1509.7200000000003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228.42000000000004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564.58999999999992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4278.33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1023.06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5301.3899999999994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227</v>
      </c>
      <c r="C161" s="291">
        <f>G153</f>
        <v>5301.3899999999994</v>
      </c>
      <c r="D161" s="250">
        <v>1</v>
      </c>
      <c r="E161" s="249">
        <f>C161*D161</f>
        <v>5301.3899999999994</v>
      </c>
      <c r="F161" s="292">
        <f>F20</f>
        <v>6</v>
      </c>
      <c r="G161" s="293">
        <f>ROUND((E161*F161),2)</f>
        <v>31808.34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31808.34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5301.3899999999994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31808.34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381700.08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00AEF-2B7F-4DC4-BF1B-736C7E0F568F}">
  <dimension ref="A1:H173"/>
  <sheetViews>
    <sheetView zoomScale="110" zoomScaleNormal="110" workbookViewId="0">
      <selection activeCell="S17" sqref="S17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48" max="248" width="3.7109375" customWidth="1"/>
    <col min="249" max="250" width="14.7109375" customWidth="1"/>
    <col min="251" max="251" width="21.140625" customWidth="1"/>
    <col min="252" max="254" width="12.7109375" customWidth="1"/>
    <col min="255" max="255" width="9" customWidth="1"/>
    <col min="256" max="256" width="10.42578125" customWidth="1"/>
    <col min="257" max="257" width="14.5703125" customWidth="1"/>
    <col min="258" max="258" width="14.42578125" customWidth="1"/>
    <col min="259" max="259" width="9.7109375" bestFit="1" customWidth="1"/>
    <col min="261" max="261" width="10.7109375" customWidth="1"/>
    <col min="504" max="504" width="3.7109375" customWidth="1"/>
    <col min="505" max="506" width="14.7109375" customWidth="1"/>
    <col min="507" max="507" width="21.140625" customWidth="1"/>
    <col min="508" max="510" width="12.7109375" customWidth="1"/>
    <col min="511" max="511" width="9" customWidth="1"/>
    <col min="512" max="512" width="10.42578125" customWidth="1"/>
    <col min="513" max="513" width="14.5703125" customWidth="1"/>
    <col min="514" max="514" width="14.42578125" customWidth="1"/>
    <col min="515" max="515" width="9.7109375" bestFit="1" customWidth="1"/>
    <col min="517" max="517" width="10.7109375" customWidth="1"/>
    <col min="760" max="760" width="3.7109375" customWidth="1"/>
    <col min="761" max="762" width="14.7109375" customWidth="1"/>
    <col min="763" max="763" width="21.140625" customWidth="1"/>
    <col min="764" max="766" width="12.7109375" customWidth="1"/>
    <col min="767" max="767" width="9" customWidth="1"/>
    <col min="768" max="768" width="10.42578125" customWidth="1"/>
    <col min="769" max="769" width="14.5703125" customWidth="1"/>
    <col min="770" max="770" width="14.42578125" customWidth="1"/>
    <col min="771" max="771" width="9.7109375" bestFit="1" customWidth="1"/>
    <col min="773" max="773" width="10.7109375" customWidth="1"/>
    <col min="1016" max="1016" width="3.7109375" customWidth="1"/>
    <col min="1017" max="1018" width="14.7109375" customWidth="1"/>
    <col min="1019" max="1019" width="21.140625" customWidth="1"/>
    <col min="1020" max="1022" width="12.7109375" customWidth="1"/>
    <col min="1023" max="1023" width="9" customWidth="1"/>
    <col min="1024" max="1024" width="10.42578125" customWidth="1"/>
    <col min="1025" max="1025" width="14.5703125" customWidth="1"/>
    <col min="1026" max="1026" width="14.42578125" customWidth="1"/>
    <col min="1027" max="1027" width="9.7109375" bestFit="1" customWidth="1"/>
    <col min="1029" max="1029" width="10.7109375" customWidth="1"/>
    <col min="1272" max="1272" width="3.7109375" customWidth="1"/>
    <col min="1273" max="1274" width="14.7109375" customWidth="1"/>
    <col min="1275" max="1275" width="21.140625" customWidth="1"/>
    <col min="1276" max="1278" width="12.7109375" customWidth="1"/>
    <col min="1279" max="1279" width="9" customWidth="1"/>
    <col min="1280" max="1280" width="10.42578125" customWidth="1"/>
    <col min="1281" max="1281" width="14.5703125" customWidth="1"/>
    <col min="1282" max="1282" width="14.42578125" customWidth="1"/>
    <col min="1283" max="1283" width="9.7109375" bestFit="1" customWidth="1"/>
    <col min="1285" max="1285" width="10.7109375" customWidth="1"/>
    <col min="1528" max="1528" width="3.7109375" customWidth="1"/>
    <col min="1529" max="1530" width="14.7109375" customWidth="1"/>
    <col min="1531" max="1531" width="21.140625" customWidth="1"/>
    <col min="1532" max="1534" width="12.7109375" customWidth="1"/>
    <col min="1535" max="1535" width="9" customWidth="1"/>
    <col min="1536" max="1536" width="10.42578125" customWidth="1"/>
    <col min="1537" max="1537" width="14.5703125" customWidth="1"/>
    <col min="1538" max="1538" width="14.42578125" customWidth="1"/>
    <col min="1539" max="1539" width="9.7109375" bestFit="1" customWidth="1"/>
    <col min="1541" max="1541" width="10.7109375" customWidth="1"/>
    <col min="1784" max="1784" width="3.7109375" customWidth="1"/>
    <col min="1785" max="1786" width="14.7109375" customWidth="1"/>
    <col min="1787" max="1787" width="21.140625" customWidth="1"/>
    <col min="1788" max="1790" width="12.7109375" customWidth="1"/>
    <col min="1791" max="1791" width="9" customWidth="1"/>
    <col min="1792" max="1792" width="10.42578125" customWidth="1"/>
    <col min="1793" max="1793" width="14.5703125" customWidth="1"/>
    <col min="1794" max="1794" width="14.42578125" customWidth="1"/>
    <col min="1795" max="1795" width="9.7109375" bestFit="1" customWidth="1"/>
    <col min="1797" max="1797" width="10.7109375" customWidth="1"/>
    <col min="2040" max="2040" width="3.7109375" customWidth="1"/>
    <col min="2041" max="2042" width="14.7109375" customWidth="1"/>
    <col min="2043" max="2043" width="21.140625" customWidth="1"/>
    <col min="2044" max="2046" width="12.7109375" customWidth="1"/>
    <col min="2047" max="2047" width="9" customWidth="1"/>
    <col min="2048" max="2048" width="10.42578125" customWidth="1"/>
    <col min="2049" max="2049" width="14.5703125" customWidth="1"/>
    <col min="2050" max="2050" width="14.42578125" customWidth="1"/>
    <col min="2051" max="2051" width="9.7109375" bestFit="1" customWidth="1"/>
    <col min="2053" max="2053" width="10.7109375" customWidth="1"/>
    <col min="2296" max="2296" width="3.7109375" customWidth="1"/>
    <col min="2297" max="2298" width="14.7109375" customWidth="1"/>
    <col min="2299" max="2299" width="21.140625" customWidth="1"/>
    <col min="2300" max="2302" width="12.7109375" customWidth="1"/>
    <col min="2303" max="2303" width="9" customWidth="1"/>
    <col min="2304" max="2304" width="10.42578125" customWidth="1"/>
    <col min="2305" max="2305" width="14.5703125" customWidth="1"/>
    <col min="2306" max="2306" width="14.42578125" customWidth="1"/>
    <col min="2307" max="2307" width="9.7109375" bestFit="1" customWidth="1"/>
    <col min="2309" max="2309" width="10.7109375" customWidth="1"/>
    <col min="2552" max="2552" width="3.7109375" customWidth="1"/>
    <col min="2553" max="2554" width="14.7109375" customWidth="1"/>
    <col min="2555" max="2555" width="21.140625" customWidth="1"/>
    <col min="2556" max="2558" width="12.7109375" customWidth="1"/>
    <col min="2559" max="2559" width="9" customWidth="1"/>
    <col min="2560" max="2560" width="10.42578125" customWidth="1"/>
    <col min="2561" max="2561" width="14.5703125" customWidth="1"/>
    <col min="2562" max="2562" width="14.42578125" customWidth="1"/>
    <col min="2563" max="2563" width="9.7109375" bestFit="1" customWidth="1"/>
    <col min="2565" max="2565" width="10.7109375" customWidth="1"/>
    <col min="2808" max="2808" width="3.7109375" customWidth="1"/>
    <col min="2809" max="2810" width="14.7109375" customWidth="1"/>
    <col min="2811" max="2811" width="21.140625" customWidth="1"/>
    <col min="2812" max="2814" width="12.7109375" customWidth="1"/>
    <col min="2815" max="2815" width="9" customWidth="1"/>
    <col min="2816" max="2816" width="10.42578125" customWidth="1"/>
    <col min="2817" max="2817" width="14.5703125" customWidth="1"/>
    <col min="2818" max="2818" width="14.42578125" customWidth="1"/>
    <col min="2819" max="2819" width="9.7109375" bestFit="1" customWidth="1"/>
    <col min="2821" max="2821" width="10.7109375" customWidth="1"/>
    <col min="3064" max="3064" width="3.7109375" customWidth="1"/>
    <col min="3065" max="3066" width="14.7109375" customWidth="1"/>
    <col min="3067" max="3067" width="21.140625" customWidth="1"/>
    <col min="3068" max="3070" width="12.7109375" customWidth="1"/>
    <col min="3071" max="3071" width="9" customWidth="1"/>
    <col min="3072" max="3072" width="10.42578125" customWidth="1"/>
    <col min="3073" max="3073" width="14.5703125" customWidth="1"/>
    <col min="3074" max="3074" width="14.42578125" customWidth="1"/>
    <col min="3075" max="3075" width="9.7109375" bestFit="1" customWidth="1"/>
    <col min="3077" max="3077" width="10.7109375" customWidth="1"/>
    <col min="3320" max="3320" width="3.7109375" customWidth="1"/>
    <col min="3321" max="3322" width="14.7109375" customWidth="1"/>
    <col min="3323" max="3323" width="21.140625" customWidth="1"/>
    <col min="3324" max="3326" width="12.7109375" customWidth="1"/>
    <col min="3327" max="3327" width="9" customWidth="1"/>
    <col min="3328" max="3328" width="10.42578125" customWidth="1"/>
    <col min="3329" max="3329" width="14.5703125" customWidth="1"/>
    <col min="3330" max="3330" width="14.42578125" customWidth="1"/>
    <col min="3331" max="3331" width="9.7109375" bestFit="1" customWidth="1"/>
    <col min="3333" max="3333" width="10.7109375" customWidth="1"/>
    <col min="3576" max="3576" width="3.7109375" customWidth="1"/>
    <col min="3577" max="3578" width="14.7109375" customWidth="1"/>
    <col min="3579" max="3579" width="21.140625" customWidth="1"/>
    <col min="3580" max="3582" width="12.7109375" customWidth="1"/>
    <col min="3583" max="3583" width="9" customWidth="1"/>
    <col min="3584" max="3584" width="10.42578125" customWidth="1"/>
    <col min="3585" max="3585" width="14.5703125" customWidth="1"/>
    <col min="3586" max="3586" width="14.42578125" customWidth="1"/>
    <col min="3587" max="3587" width="9.7109375" bestFit="1" customWidth="1"/>
    <col min="3589" max="3589" width="10.7109375" customWidth="1"/>
    <col min="3832" max="3832" width="3.7109375" customWidth="1"/>
    <col min="3833" max="3834" width="14.7109375" customWidth="1"/>
    <col min="3835" max="3835" width="21.140625" customWidth="1"/>
    <col min="3836" max="3838" width="12.7109375" customWidth="1"/>
    <col min="3839" max="3839" width="9" customWidth="1"/>
    <col min="3840" max="3840" width="10.42578125" customWidth="1"/>
    <col min="3841" max="3841" width="14.5703125" customWidth="1"/>
    <col min="3842" max="3842" width="14.42578125" customWidth="1"/>
    <col min="3843" max="3843" width="9.7109375" bestFit="1" customWidth="1"/>
    <col min="3845" max="3845" width="10.7109375" customWidth="1"/>
    <col min="4088" max="4088" width="3.7109375" customWidth="1"/>
    <col min="4089" max="4090" width="14.7109375" customWidth="1"/>
    <col min="4091" max="4091" width="21.140625" customWidth="1"/>
    <col min="4092" max="4094" width="12.7109375" customWidth="1"/>
    <col min="4095" max="4095" width="9" customWidth="1"/>
    <col min="4096" max="4096" width="10.42578125" customWidth="1"/>
    <col min="4097" max="4097" width="14.5703125" customWidth="1"/>
    <col min="4098" max="4098" width="14.42578125" customWidth="1"/>
    <col min="4099" max="4099" width="9.7109375" bestFit="1" customWidth="1"/>
    <col min="4101" max="4101" width="10.7109375" customWidth="1"/>
    <col min="4344" max="4344" width="3.7109375" customWidth="1"/>
    <col min="4345" max="4346" width="14.7109375" customWidth="1"/>
    <col min="4347" max="4347" width="21.140625" customWidth="1"/>
    <col min="4348" max="4350" width="12.7109375" customWidth="1"/>
    <col min="4351" max="4351" width="9" customWidth="1"/>
    <col min="4352" max="4352" width="10.42578125" customWidth="1"/>
    <col min="4353" max="4353" width="14.5703125" customWidth="1"/>
    <col min="4354" max="4354" width="14.42578125" customWidth="1"/>
    <col min="4355" max="4355" width="9.7109375" bestFit="1" customWidth="1"/>
    <col min="4357" max="4357" width="10.7109375" customWidth="1"/>
    <col min="4600" max="4600" width="3.7109375" customWidth="1"/>
    <col min="4601" max="4602" width="14.7109375" customWidth="1"/>
    <col min="4603" max="4603" width="21.140625" customWidth="1"/>
    <col min="4604" max="4606" width="12.7109375" customWidth="1"/>
    <col min="4607" max="4607" width="9" customWidth="1"/>
    <col min="4608" max="4608" width="10.42578125" customWidth="1"/>
    <col min="4609" max="4609" width="14.5703125" customWidth="1"/>
    <col min="4610" max="4610" width="14.42578125" customWidth="1"/>
    <col min="4611" max="4611" width="9.7109375" bestFit="1" customWidth="1"/>
    <col min="4613" max="4613" width="10.7109375" customWidth="1"/>
    <col min="4856" max="4856" width="3.7109375" customWidth="1"/>
    <col min="4857" max="4858" width="14.7109375" customWidth="1"/>
    <col min="4859" max="4859" width="21.140625" customWidth="1"/>
    <col min="4860" max="4862" width="12.7109375" customWidth="1"/>
    <col min="4863" max="4863" width="9" customWidth="1"/>
    <col min="4864" max="4864" width="10.42578125" customWidth="1"/>
    <col min="4865" max="4865" width="14.5703125" customWidth="1"/>
    <col min="4866" max="4866" width="14.42578125" customWidth="1"/>
    <col min="4867" max="4867" width="9.7109375" bestFit="1" customWidth="1"/>
    <col min="4869" max="4869" width="10.7109375" customWidth="1"/>
    <col min="5112" max="5112" width="3.7109375" customWidth="1"/>
    <col min="5113" max="5114" width="14.7109375" customWidth="1"/>
    <col min="5115" max="5115" width="21.140625" customWidth="1"/>
    <col min="5116" max="5118" width="12.7109375" customWidth="1"/>
    <col min="5119" max="5119" width="9" customWidth="1"/>
    <col min="5120" max="5120" width="10.42578125" customWidth="1"/>
    <col min="5121" max="5121" width="14.5703125" customWidth="1"/>
    <col min="5122" max="5122" width="14.42578125" customWidth="1"/>
    <col min="5123" max="5123" width="9.7109375" bestFit="1" customWidth="1"/>
    <col min="5125" max="5125" width="10.7109375" customWidth="1"/>
    <col min="5368" max="5368" width="3.7109375" customWidth="1"/>
    <col min="5369" max="5370" width="14.7109375" customWidth="1"/>
    <col min="5371" max="5371" width="21.140625" customWidth="1"/>
    <col min="5372" max="5374" width="12.7109375" customWidth="1"/>
    <col min="5375" max="5375" width="9" customWidth="1"/>
    <col min="5376" max="5376" width="10.42578125" customWidth="1"/>
    <col min="5377" max="5377" width="14.5703125" customWidth="1"/>
    <col min="5378" max="5378" width="14.42578125" customWidth="1"/>
    <col min="5379" max="5379" width="9.7109375" bestFit="1" customWidth="1"/>
    <col min="5381" max="5381" width="10.7109375" customWidth="1"/>
    <col min="5624" max="5624" width="3.7109375" customWidth="1"/>
    <col min="5625" max="5626" width="14.7109375" customWidth="1"/>
    <col min="5627" max="5627" width="21.140625" customWidth="1"/>
    <col min="5628" max="5630" width="12.7109375" customWidth="1"/>
    <col min="5631" max="5631" width="9" customWidth="1"/>
    <col min="5632" max="5632" width="10.42578125" customWidth="1"/>
    <col min="5633" max="5633" width="14.5703125" customWidth="1"/>
    <col min="5634" max="5634" width="14.42578125" customWidth="1"/>
    <col min="5635" max="5635" width="9.7109375" bestFit="1" customWidth="1"/>
    <col min="5637" max="5637" width="10.7109375" customWidth="1"/>
    <col min="5880" max="5880" width="3.7109375" customWidth="1"/>
    <col min="5881" max="5882" width="14.7109375" customWidth="1"/>
    <col min="5883" max="5883" width="21.140625" customWidth="1"/>
    <col min="5884" max="5886" width="12.7109375" customWidth="1"/>
    <col min="5887" max="5887" width="9" customWidth="1"/>
    <col min="5888" max="5888" width="10.42578125" customWidth="1"/>
    <col min="5889" max="5889" width="14.5703125" customWidth="1"/>
    <col min="5890" max="5890" width="14.42578125" customWidth="1"/>
    <col min="5891" max="5891" width="9.7109375" bestFit="1" customWidth="1"/>
    <col min="5893" max="5893" width="10.7109375" customWidth="1"/>
    <col min="6136" max="6136" width="3.7109375" customWidth="1"/>
    <col min="6137" max="6138" width="14.7109375" customWidth="1"/>
    <col min="6139" max="6139" width="21.140625" customWidth="1"/>
    <col min="6140" max="6142" width="12.7109375" customWidth="1"/>
    <col min="6143" max="6143" width="9" customWidth="1"/>
    <col min="6144" max="6144" width="10.42578125" customWidth="1"/>
    <col min="6145" max="6145" width="14.5703125" customWidth="1"/>
    <col min="6146" max="6146" width="14.42578125" customWidth="1"/>
    <col min="6147" max="6147" width="9.7109375" bestFit="1" customWidth="1"/>
    <col min="6149" max="6149" width="10.7109375" customWidth="1"/>
    <col min="6392" max="6392" width="3.7109375" customWidth="1"/>
    <col min="6393" max="6394" width="14.7109375" customWidth="1"/>
    <col min="6395" max="6395" width="21.140625" customWidth="1"/>
    <col min="6396" max="6398" width="12.7109375" customWidth="1"/>
    <col min="6399" max="6399" width="9" customWidth="1"/>
    <col min="6400" max="6400" width="10.42578125" customWidth="1"/>
    <col min="6401" max="6401" width="14.5703125" customWidth="1"/>
    <col min="6402" max="6402" width="14.42578125" customWidth="1"/>
    <col min="6403" max="6403" width="9.7109375" bestFit="1" customWidth="1"/>
    <col min="6405" max="6405" width="10.7109375" customWidth="1"/>
    <col min="6648" max="6648" width="3.7109375" customWidth="1"/>
    <col min="6649" max="6650" width="14.7109375" customWidth="1"/>
    <col min="6651" max="6651" width="21.140625" customWidth="1"/>
    <col min="6652" max="6654" width="12.7109375" customWidth="1"/>
    <col min="6655" max="6655" width="9" customWidth="1"/>
    <col min="6656" max="6656" width="10.42578125" customWidth="1"/>
    <col min="6657" max="6657" width="14.5703125" customWidth="1"/>
    <col min="6658" max="6658" width="14.42578125" customWidth="1"/>
    <col min="6659" max="6659" width="9.7109375" bestFit="1" customWidth="1"/>
    <col min="6661" max="6661" width="10.7109375" customWidth="1"/>
    <col min="6904" max="6904" width="3.7109375" customWidth="1"/>
    <col min="6905" max="6906" width="14.7109375" customWidth="1"/>
    <col min="6907" max="6907" width="21.140625" customWidth="1"/>
    <col min="6908" max="6910" width="12.7109375" customWidth="1"/>
    <col min="6911" max="6911" width="9" customWidth="1"/>
    <col min="6912" max="6912" width="10.42578125" customWidth="1"/>
    <col min="6913" max="6913" width="14.5703125" customWidth="1"/>
    <col min="6914" max="6914" width="14.42578125" customWidth="1"/>
    <col min="6915" max="6915" width="9.7109375" bestFit="1" customWidth="1"/>
    <col min="6917" max="6917" width="10.7109375" customWidth="1"/>
    <col min="7160" max="7160" width="3.7109375" customWidth="1"/>
    <col min="7161" max="7162" width="14.7109375" customWidth="1"/>
    <col min="7163" max="7163" width="21.140625" customWidth="1"/>
    <col min="7164" max="7166" width="12.7109375" customWidth="1"/>
    <col min="7167" max="7167" width="9" customWidth="1"/>
    <col min="7168" max="7168" width="10.42578125" customWidth="1"/>
    <col min="7169" max="7169" width="14.5703125" customWidth="1"/>
    <col min="7170" max="7170" width="14.42578125" customWidth="1"/>
    <col min="7171" max="7171" width="9.7109375" bestFit="1" customWidth="1"/>
    <col min="7173" max="7173" width="10.7109375" customWidth="1"/>
    <col min="7416" max="7416" width="3.7109375" customWidth="1"/>
    <col min="7417" max="7418" width="14.7109375" customWidth="1"/>
    <col min="7419" max="7419" width="21.140625" customWidth="1"/>
    <col min="7420" max="7422" width="12.7109375" customWidth="1"/>
    <col min="7423" max="7423" width="9" customWidth="1"/>
    <col min="7424" max="7424" width="10.42578125" customWidth="1"/>
    <col min="7425" max="7425" width="14.5703125" customWidth="1"/>
    <col min="7426" max="7426" width="14.42578125" customWidth="1"/>
    <col min="7427" max="7427" width="9.7109375" bestFit="1" customWidth="1"/>
    <col min="7429" max="7429" width="10.7109375" customWidth="1"/>
    <col min="7672" max="7672" width="3.7109375" customWidth="1"/>
    <col min="7673" max="7674" width="14.7109375" customWidth="1"/>
    <col min="7675" max="7675" width="21.140625" customWidth="1"/>
    <col min="7676" max="7678" width="12.7109375" customWidth="1"/>
    <col min="7679" max="7679" width="9" customWidth="1"/>
    <col min="7680" max="7680" width="10.42578125" customWidth="1"/>
    <col min="7681" max="7681" width="14.5703125" customWidth="1"/>
    <col min="7682" max="7682" width="14.42578125" customWidth="1"/>
    <col min="7683" max="7683" width="9.7109375" bestFit="1" customWidth="1"/>
    <col min="7685" max="7685" width="10.7109375" customWidth="1"/>
    <col min="7928" max="7928" width="3.7109375" customWidth="1"/>
    <col min="7929" max="7930" width="14.7109375" customWidth="1"/>
    <col min="7931" max="7931" width="21.140625" customWidth="1"/>
    <col min="7932" max="7934" width="12.7109375" customWidth="1"/>
    <col min="7935" max="7935" width="9" customWidth="1"/>
    <col min="7936" max="7936" width="10.42578125" customWidth="1"/>
    <col min="7937" max="7937" width="14.5703125" customWidth="1"/>
    <col min="7938" max="7938" width="14.42578125" customWidth="1"/>
    <col min="7939" max="7939" width="9.7109375" bestFit="1" customWidth="1"/>
    <col min="7941" max="7941" width="10.7109375" customWidth="1"/>
    <col min="8184" max="8184" width="3.7109375" customWidth="1"/>
    <col min="8185" max="8186" width="14.7109375" customWidth="1"/>
    <col min="8187" max="8187" width="21.140625" customWidth="1"/>
    <col min="8188" max="8190" width="12.7109375" customWidth="1"/>
    <col min="8191" max="8191" width="9" customWidth="1"/>
    <col min="8192" max="8192" width="10.42578125" customWidth="1"/>
    <col min="8193" max="8193" width="14.5703125" customWidth="1"/>
    <col min="8194" max="8194" width="14.42578125" customWidth="1"/>
    <col min="8195" max="8195" width="9.7109375" bestFit="1" customWidth="1"/>
    <col min="8197" max="8197" width="10.7109375" customWidth="1"/>
    <col min="8440" max="8440" width="3.7109375" customWidth="1"/>
    <col min="8441" max="8442" width="14.7109375" customWidth="1"/>
    <col min="8443" max="8443" width="21.140625" customWidth="1"/>
    <col min="8444" max="8446" width="12.7109375" customWidth="1"/>
    <col min="8447" max="8447" width="9" customWidth="1"/>
    <col min="8448" max="8448" width="10.42578125" customWidth="1"/>
    <col min="8449" max="8449" width="14.5703125" customWidth="1"/>
    <col min="8450" max="8450" width="14.42578125" customWidth="1"/>
    <col min="8451" max="8451" width="9.7109375" bestFit="1" customWidth="1"/>
    <col min="8453" max="8453" width="10.7109375" customWidth="1"/>
    <col min="8696" max="8696" width="3.7109375" customWidth="1"/>
    <col min="8697" max="8698" width="14.7109375" customWidth="1"/>
    <col min="8699" max="8699" width="21.140625" customWidth="1"/>
    <col min="8700" max="8702" width="12.7109375" customWidth="1"/>
    <col min="8703" max="8703" width="9" customWidth="1"/>
    <col min="8704" max="8704" width="10.42578125" customWidth="1"/>
    <col min="8705" max="8705" width="14.5703125" customWidth="1"/>
    <col min="8706" max="8706" width="14.42578125" customWidth="1"/>
    <col min="8707" max="8707" width="9.7109375" bestFit="1" customWidth="1"/>
    <col min="8709" max="8709" width="10.7109375" customWidth="1"/>
    <col min="8952" max="8952" width="3.7109375" customWidth="1"/>
    <col min="8953" max="8954" width="14.7109375" customWidth="1"/>
    <col min="8955" max="8955" width="21.140625" customWidth="1"/>
    <col min="8956" max="8958" width="12.7109375" customWidth="1"/>
    <col min="8959" max="8959" width="9" customWidth="1"/>
    <col min="8960" max="8960" width="10.42578125" customWidth="1"/>
    <col min="8961" max="8961" width="14.5703125" customWidth="1"/>
    <col min="8962" max="8962" width="14.42578125" customWidth="1"/>
    <col min="8963" max="8963" width="9.7109375" bestFit="1" customWidth="1"/>
    <col min="8965" max="8965" width="10.7109375" customWidth="1"/>
    <col min="9208" max="9208" width="3.7109375" customWidth="1"/>
    <col min="9209" max="9210" width="14.7109375" customWidth="1"/>
    <col min="9211" max="9211" width="21.140625" customWidth="1"/>
    <col min="9212" max="9214" width="12.7109375" customWidth="1"/>
    <col min="9215" max="9215" width="9" customWidth="1"/>
    <col min="9216" max="9216" width="10.42578125" customWidth="1"/>
    <col min="9217" max="9217" width="14.5703125" customWidth="1"/>
    <col min="9218" max="9218" width="14.42578125" customWidth="1"/>
    <col min="9219" max="9219" width="9.7109375" bestFit="1" customWidth="1"/>
    <col min="9221" max="9221" width="10.7109375" customWidth="1"/>
    <col min="9464" max="9464" width="3.7109375" customWidth="1"/>
    <col min="9465" max="9466" width="14.7109375" customWidth="1"/>
    <col min="9467" max="9467" width="21.140625" customWidth="1"/>
    <col min="9468" max="9470" width="12.7109375" customWidth="1"/>
    <col min="9471" max="9471" width="9" customWidth="1"/>
    <col min="9472" max="9472" width="10.42578125" customWidth="1"/>
    <col min="9473" max="9473" width="14.5703125" customWidth="1"/>
    <col min="9474" max="9474" width="14.42578125" customWidth="1"/>
    <col min="9475" max="9475" width="9.7109375" bestFit="1" customWidth="1"/>
    <col min="9477" max="9477" width="10.7109375" customWidth="1"/>
    <col min="9720" max="9720" width="3.7109375" customWidth="1"/>
    <col min="9721" max="9722" width="14.7109375" customWidth="1"/>
    <col min="9723" max="9723" width="21.140625" customWidth="1"/>
    <col min="9724" max="9726" width="12.7109375" customWidth="1"/>
    <col min="9727" max="9727" width="9" customWidth="1"/>
    <col min="9728" max="9728" width="10.42578125" customWidth="1"/>
    <col min="9729" max="9729" width="14.5703125" customWidth="1"/>
    <col min="9730" max="9730" width="14.42578125" customWidth="1"/>
    <col min="9731" max="9731" width="9.7109375" bestFit="1" customWidth="1"/>
    <col min="9733" max="9733" width="10.7109375" customWidth="1"/>
    <col min="9976" max="9976" width="3.7109375" customWidth="1"/>
    <col min="9977" max="9978" width="14.7109375" customWidth="1"/>
    <col min="9979" max="9979" width="21.140625" customWidth="1"/>
    <col min="9980" max="9982" width="12.7109375" customWidth="1"/>
    <col min="9983" max="9983" width="9" customWidth="1"/>
    <col min="9984" max="9984" width="10.42578125" customWidth="1"/>
    <col min="9985" max="9985" width="14.5703125" customWidth="1"/>
    <col min="9986" max="9986" width="14.42578125" customWidth="1"/>
    <col min="9987" max="9987" width="9.7109375" bestFit="1" customWidth="1"/>
    <col min="9989" max="9989" width="10.7109375" customWidth="1"/>
    <col min="10232" max="10232" width="3.7109375" customWidth="1"/>
    <col min="10233" max="10234" width="14.7109375" customWidth="1"/>
    <col min="10235" max="10235" width="21.140625" customWidth="1"/>
    <col min="10236" max="10238" width="12.7109375" customWidth="1"/>
    <col min="10239" max="10239" width="9" customWidth="1"/>
    <col min="10240" max="10240" width="10.42578125" customWidth="1"/>
    <col min="10241" max="10241" width="14.5703125" customWidth="1"/>
    <col min="10242" max="10242" width="14.42578125" customWidth="1"/>
    <col min="10243" max="10243" width="9.7109375" bestFit="1" customWidth="1"/>
    <col min="10245" max="10245" width="10.7109375" customWidth="1"/>
    <col min="10488" max="10488" width="3.7109375" customWidth="1"/>
    <col min="10489" max="10490" width="14.7109375" customWidth="1"/>
    <col min="10491" max="10491" width="21.140625" customWidth="1"/>
    <col min="10492" max="10494" width="12.7109375" customWidth="1"/>
    <col min="10495" max="10495" width="9" customWidth="1"/>
    <col min="10496" max="10496" width="10.42578125" customWidth="1"/>
    <col min="10497" max="10497" width="14.5703125" customWidth="1"/>
    <col min="10498" max="10498" width="14.42578125" customWidth="1"/>
    <col min="10499" max="10499" width="9.7109375" bestFit="1" customWidth="1"/>
    <col min="10501" max="10501" width="10.7109375" customWidth="1"/>
    <col min="10744" max="10744" width="3.7109375" customWidth="1"/>
    <col min="10745" max="10746" width="14.7109375" customWidth="1"/>
    <col min="10747" max="10747" width="21.140625" customWidth="1"/>
    <col min="10748" max="10750" width="12.7109375" customWidth="1"/>
    <col min="10751" max="10751" width="9" customWidth="1"/>
    <col min="10752" max="10752" width="10.42578125" customWidth="1"/>
    <col min="10753" max="10753" width="14.5703125" customWidth="1"/>
    <col min="10754" max="10754" width="14.42578125" customWidth="1"/>
    <col min="10755" max="10755" width="9.7109375" bestFit="1" customWidth="1"/>
    <col min="10757" max="10757" width="10.7109375" customWidth="1"/>
    <col min="11000" max="11000" width="3.7109375" customWidth="1"/>
    <col min="11001" max="11002" width="14.7109375" customWidth="1"/>
    <col min="11003" max="11003" width="21.140625" customWidth="1"/>
    <col min="11004" max="11006" width="12.7109375" customWidth="1"/>
    <col min="11007" max="11007" width="9" customWidth="1"/>
    <col min="11008" max="11008" width="10.42578125" customWidth="1"/>
    <col min="11009" max="11009" width="14.5703125" customWidth="1"/>
    <col min="11010" max="11010" width="14.42578125" customWidth="1"/>
    <col min="11011" max="11011" width="9.7109375" bestFit="1" customWidth="1"/>
    <col min="11013" max="11013" width="10.7109375" customWidth="1"/>
    <col min="11256" max="11256" width="3.7109375" customWidth="1"/>
    <col min="11257" max="11258" width="14.7109375" customWidth="1"/>
    <col min="11259" max="11259" width="21.140625" customWidth="1"/>
    <col min="11260" max="11262" width="12.7109375" customWidth="1"/>
    <col min="11263" max="11263" width="9" customWidth="1"/>
    <col min="11264" max="11264" width="10.42578125" customWidth="1"/>
    <col min="11265" max="11265" width="14.5703125" customWidth="1"/>
    <col min="11266" max="11266" width="14.42578125" customWidth="1"/>
    <col min="11267" max="11267" width="9.7109375" bestFit="1" customWidth="1"/>
    <col min="11269" max="11269" width="10.7109375" customWidth="1"/>
    <col min="11512" max="11512" width="3.7109375" customWidth="1"/>
    <col min="11513" max="11514" width="14.7109375" customWidth="1"/>
    <col min="11515" max="11515" width="21.140625" customWidth="1"/>
    <col min="11516" max="11518" width="12.7109375" customWidth="1"/>
    <col min="11519" max="11519" width="9" customWidth="1"/>
    <col min="11520" max="11520" width="10.42578125" customWidth="1"/>
    <col min="11521" max="11521" width="14.5703125" customWidth="1"/>
    <col min="11522" max="11522" width="14.42578125" customWidth="1"/>
    <col min="11523" max="11523" width="9.7109375" bestFit="1" customWidth="1"/>
    <col min="11525" max="11525" width="10.7109375" customWidth="1"/>
    <col min="11768" max="11768" width="3.7109375" customWidth="1"/>
    <col min="11769" max="11770" width="14.7109375" customWidth="1"/>
    <col min="11771" max="11771" width="21.140625" customWidth="1"/>
    <col min="11772" max="11774" width="12.7109375" customWidth="1"/>
    <col min="11775" max="11775" width="9" customWidth="1"/>
    <col min="11776" max="11776" width="10.42578125" customWidth="1"/>
    <col min="11777" max="11777" width="14.5703125" customWidth="1"/>
    <col min="11778" max="11778" width="14.42578125" customWidth="1"/>
    <col min="11779" max="11779" width="9.7109375" bestFit="1" customWidth="1"/>
    <col min="11781" max="11781" width="10.7109375" customWidth="1"/>
    <col min="12024" max="12024" width="3.7109375" customWidth="1"/>
    <col min="12025" max="12026" width="14.7109375" customWidth="1"/>
    <col min="12027" max="12027" width="21.140625" customWidth="1"/>
    <col min="12028" max="12030" width="12.7109375" customWidth="1"/>
    <col min="12031" max="12031" width="9" customWidth="1"/>
    <col min="12032" max="12032" width="10.42578125" customWidth="1"/>
    <col min="12033" max="12033" width="14.5703125" customWidth="1"/>
    <col min="12034" max="12034" width="14.42578125" customWidth="1"/>
    <col min="12035" max="12035" width="9.7109375" bestFit="1" customWidth="1"/>
    <col min="12037" max="12037" width="10.7109375" customWidth="1"/>
    <col min="12280" max="12280" width="3.7109375" customWidth="1"/>
    <col min="12281" max="12282" width="14.7109375" customWidth="1"/>
    <col min="12283" max="12283" width="21.140625" customWidth="1"/>
    <col min="12284" max="12286" width="12.7109375" customWidth="1"/>
    <col min="12287" max="12287" width="9" customWidth="1"/>
    <col min="12288" max="12288" width="10.42578125" customWidth="1"/>
    <col min="12289" max="12289" width="14.5703125" customWidth="1"/>
    <col min="12290" max="12290" width="14.42578125" customWidth="1"/>
    <col min="12291" max="12291" width="9.7109375" bestFit="1" customWidth="1"/>
    <col min="12293" max="12293" width="10.7109375" customWidth="1"/>
    <col min="12536" max="12536" width="3.7109375" customWidth="1"/>
    <col min="12537" max="12538" width="14.7109375" customWidth="1"/>
    <col min="12539" max="12539" width="21.140625" customWidth="1"/>
    <col min="12540" max="12542" width="12.7109375" customWidth="1"/>
    <col min="12543" max="12543" width="9" customWidth="1"/>
    <col min="12544" max="12544" width="10.42578125" customWidth="1"/>
    <col min="12545" max="12545" width="14.5703125" customWidth="1"/>
    <col min="12546" max="12546" width="14.42578125" customWidth="1"/>
    <col min="12547" max="12547" width="9.7109375" bestFit="1" customWidth="1"/>
    <col min="12549" max="12549" width="10.7109375" customWidth="1"/>
    <col min="12792" max="12792" width="3.7109375" customWidth="1"/>
    <col min="12793" max="12794" width="14.7109375" customWidth="1"/>
    <col min="12795" max="12795" width="21.140625" customWidth="1"/>
    <col min="12796" max="12798" width="12.7109375" customWidth="1"/>
    <col min="12799" max="12799" width="9" customWidth="1"/>
    <col min="12800" max="12800" width="10.42578125" customWidth="1"/>
    <col min="12801" max="12801" width="14.5703125" customWidth="1"/>
    <col min="12802" max="12802" width="14.42578125" customWidth="1"/>
    <col min="12803" max="12803" width="9.7109375" bestFit="1" customWidth="1"/>
    <col min="12805" max="12805" width="10.7109375" customWidth="1"/>
    <col min="13048" max="13048" width="3.7109375" customWidth="1"/>
    <col min="13049" max="13050" width="14.7109375" customWidth="1"/>
    <col min="13051" max="13051" width="21.140625" customWidth="1"/>
    <col min="13052" max="13054" width="12.7109375" customWidth="1"/>
    <col min="13055" max="13055" width="9" customWidth="1"/>
    <col min="13056" max="13056" width="10.42578125" customWidth="1"/>
    <col min="13057" max="13057" width="14.5703125" customWidth="1"/>
    <col min="13058" max="13058" width="14.42578125" customWidth="1"/>
    <col min="13059" max="13059" width="9.7109375" bestFit="1" customWidth="1"/>
    <col min="13061" max="13061" width="10.7109375" customWidth="1"/>
    <col min="13304" max="13304" width="3.7109375" customWidth="1"/>
    <col min="13305" max="13306" width="14.7109375" customWidth="1"/>
    <col min="13307" max="13307" width="21.140625" customWidth="1"/>
    <col min="13308" max="13310" width="12.7109375" customWidth="1"/>
    <col min="13311" max="13311" width="9" customWidth="1"/>
    <col min="13312" max="13312" width="10.42578125" customWidth="1"/>
    <col min="13313" max="13313" width="14.5703125" customWidth="1"/>
    <col min="13314" max="13314" width="14.42578125" customWidth="1"/>
    <col min="13315" max="13315" width="9.7109375" bestFit="1" customWidth="1"/>
    <col min="13317" max="13317" width="10.7109375" customWidth="1"/>
    <col min="13560" max="13560" width="3.7109375" customWidth="1"/>
    <col min="13561" max="13562" width="14.7109375" customWidth="1"/>
    <col min="13563" max="13563" width="21.140625" customWidth="1"/>
    <col min="13564" max="13566" width="12.7109375" customWidth="1"/>
    <col min="13567" max="13567" width="9" customWidth="1"/>
    <col min="13568" max="13568" width="10.42578125" customWidth="1"/>
    <col min="13569" max="13569" width="14.5703125" customWidth="1"/>
    <col min="13570" max="13570" width="14.42578125" customWidth="1"/>
    <col min="13571" max="13571" width="9.7109375" bestFit="1" customWidth="1"/>
    <col min="13573" max="13573" width="10.7109375" customWidth="1"/>
    <col min="13816" max="13816" width="3.7109375" customWidth="1"/>
    <col min="13817" max="13818" width="14.7109375" customWidth="1"/>
    <col min="13819" max="13819" width="21.140625" customWidth="1"/>
    <col min="13820" max="13822" width="12.7109375" customWidth="1"/>
    <col min="13823" max="13823" width="9" customWidth="1"/>
    <col min="13824" max="13824" width="10.42578125" customWidth="1"/>
    <col min="13825" max="13825" width="14.5703125" customWidth="1"/>
    <col min="13826" max="13826" width="14.42578125" customWidth="1"/>
    <col min="13827" max="13827" width="9.7109375" bestFit="1" customWidth="1"/>
    <col min="13829" max="13829" width="10.7109375" customWidth="1"/>
    <col min="14072" max="14072" width="3.7109375" customWidth="1"/>
    <col min="14073" max="14074" width="14.7109375" customWidth="1"/>
    <col min="14075" max="14075" width="21.140625" customWidth="1"/>
    <col min="14076" max="14078" width="12.7109375" customWidth="1"/>
    <col min="14079" max="14079" width="9" customWidth="1"/>
    <col min="14080" max="14080" width="10.42578125" customWidth="1"/>
    <col min="14081" max="14081" width="14.5703125" customWidth="1"/>
    <col min="14082" max="14082" width="14.42578125" customWidth="1"/>
    <col min="14083" max="14083" width="9.7109375" bestFit="1" customWidth="1"/>
    <col min="14085" max="14085" width="10.7109375" customWidth="1"/>
    <col min="14328" max="14328" width="3.7109375" customWidth="1"/>
    <col min="14329" max="14330" width="14.7109375" customWidth="1"/>
    <col min="14331" max="14331" width="21.140625" customWidth="1"/>
    <col min="14332" max="14334" width="12.7109375" customWidth="1"/>
    <col min="14335" max="14335" width="9" customWidth="1"/>
    <col min="14336" max="14336" width="10.42578125" customWidth="1"/>
    <col min="14337" max="14337" width="14.5703125" customWidth="1"/>
    <col min="14338" max="14338" width="14.42578125" customWidth="1"/>
    <col min="14339" max="14339" width="9.7109375" bestFit="1" customWidth="1"/>
    <col min="14341" max="14341" width="10.7109375" customWidth="1"/>
    <col min="14584" max="14584" width="3.7109375" customWidth="1"/>
    <col min="14585" max="14586" width="14.7109375" customWidth="1"/>
    <col min="14587" max="14587" width="21.140625" customWidth="1"/>
    <col min="14588" max="14590" width="12.7109375" customWidth="1"/>
    <col min="14591" max="14591" width="9" customWidth="1"/>
    <col min="14592" max="14592" width="10.42578125" customWidth="1"/>
    <col min="14593" max="14593" width="14.5703125" customWidth="1"/>
    <col min="14594" max="14594" width="14.42578125" customWidth="1"/>
    <col min="14595" max="14595" width="9.7109375" bestFit="1" customWidth="1"/>
    <col min="14597" max="14597" width="10.7109375" customWidth="1"/>
    <col min="14840" max="14840" width="3.7109375" customWidth="1"/>
    <col min="14841" max="14842" width="14.7109375" customWidth="1"/>
    <col min="14843" max="14843" width="21.140625" customWidth="1"/>
    <col min="14844" max="14846" width="12.7109375" customWidth="1"/>
    <col min="14847" max="14847" width="9" customWidth="1"/>
    <col min="14848" max="14848" width="10.42578125" customWidth="1"/>
    <col min="14849" max="14849" width="14.5703125" customWidth="1"/>
    <col min="14850" max="14850" width="14.42578125" customWidth="1"/>
    <col min="14851" max="14851" width="9.7109375" bestFit="1" customWidth="1"/>
    <col min="14853" max="14853" width="10.7109375" customWidth="1"/>
    <col min="15096" max="15096" width="3.7109375" customWidth="1"/>
    <col min="15097" max="15098" width="14.7109375" customWidth="1"/>
    <col min="15099" max="15099" width="21.140625" customWidth="1"/>
    <col min="15100" max="15102" width="12.7109375" customWidth="1"/>
    <col min="15103" max="15103" width="9" customWidth="1"/>
    <col min="15104" max="15104" width="10.42578125" customWidth="1"/>
    <col min="15105" max="15105" width="14.5703125" customWidth="1"/>
    <col min="15106" max="15106" width="14.42578125" customWidth="1"/>
    <col min="15107" max="15107" width="9.7109375" bestFit="1" customWidth="1"/>
    <col min="15109" max="15109" width="10.7109375" customWidth="1"/>
    <col min="15352" max="15352" width="3.7109375" customWidth="1"/>
    <col min="15353" max="15354" width="14.7109375" customWidth="1"/>
    <col min="15355" max="15355" width="21.140625" customWidth="1"/>
    <col min="15356" max="15358" width="12.7109375" customWidth="1"/>
    <col min="15359" max="15359" width="9" customWidth="1"/>
    <col min="15360" max="15360" width="10.42578125" customWidth="1"/>
    <col min="15361" max="15361" width="14.5703125" customWidth="1"/>
    <col min="15362" max="15362" width="14.42578125" customWidth="1"/>
    <col min="15363" max="15363" width="9.7109375" bestFit="1" customWidth="1"/>
    <col min="15365" max="15365" width="10.7109375" customWidth="1"/>
    <col min="15608" max="15608" width="3.7109375" customWidth="1"/>
    <col min="15609" max="15610" width="14.7109375" customWidth="1"/>
    <col min="15611" max="15611" width="21.140625" customWidth="1"/>
    <col min="15612" max="15614" width="12.7109375" customWidth="1"/>
    <col min="15615" max="15615" width="9" customWidth="1"/>
    <col min="15616" max="15616" width="10.42578125" customWidth="1"/>
    <col min="15617" max="15617" width="14.5703125" customWidth="1"/>
    <col min="15618" max="15618" width="14.42578125" customWidth="1"/>
    <col min="15619" max="15619" width="9.7109375" bestFit="1" customWidth="1"/>
    <col min="15621" max="15621" width="10.7109375" customWidth="1"/>
    <col min="15864" max="15864" width="3.7109375" customWidth="1"/>
    <col min="15865" max="15866" width="14.7109375" customWidth="1"/>
    <col min="15867" max="15867" width="21.140625" customWidth="1"/>
    <col min="15868" max="15870" width="12.7109375" customWidth="1"/>
    <col min="15871" max="15871" width="9" customWidth="1"/>
    <col min="15872" max="15872" width="10.42578125" customWidth="1"/>
    <col min="15873" max="15873" width="14.5703125" customWidth="1"/>
    <col min="15874" max="15874" width="14.42578125" customWidth="1"/>
    <col min="15875" max="15875" width="9.7109375" bestFit="1" customWidth="1"/>
    <col min="15877" max="15877" width="10.7109375" customWidth="1"/>
    <col min="16120" max="16120" width="3.7109375" customWidth="1"/>
    <col min="16121" max="16122" width="14.7109375" customWidth="1"/>
    <col min="16123" max="16123" width="21.140625" customWidth="1"/>
    <col min="16124" max="16126" width="12.7109375" customWidth="1"/>
    <col min="16127" max="16127" width="9" customWidth="1"/>
    <col min="16128" max="16128" width="10.42578125" customWidth="1"/>
    <col min="16129" max="16129" width="14.5703125" customWidth="1"/>
    <col min="16130" max="16130" width="14.42578125" customWidth="1"/>
    <col min="16131" max="16131" width="9.7109375" bestFit="1" customWidth="1"/>
    <col min="16133" max="16133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294</v>
      </c>
      <c r="B20" s="583"/>
      <c r="C20" s="583"/>
      <c r="D20" s="584" t="s">
        <v>23</v>
      </c>
      <c r="E20" s="584"/>
      <c r="F20" s="560">
        <f>Salário!D6</f>
        <v>5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334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Salário!C6</f>
        <v>7151-30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294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Salário!E6</f>
        <v>2195.6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2195.6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</v>
      </c>
      <c r="G37" s="57">
        <f>$G$36*F37</f>
        <v>0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2195.6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66" t="s">
        <v>9</v>
      </c>
      <c r="B44" s="85" t="s">
        <v>48</v>
      </c>
      <c r="C44" s="85"/>
      <c r="D44" s="67"/>
      <c r="E44" s="86"/>
      <c r="F44" s="87">
        <v>0</v>
      </c>
      <c r="G44" s="71">
        <f>$G$41*F44</f>
        <v>0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0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94">
        <f>G41+G45</f>
        <v>2195.6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8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8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8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8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</row>
    <row r="53" spans="1:8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182.89</v>
      </c>
      <c r="H53" s="58"/>
    </row>
    <row r="54" spans="1:8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182.89</v>
      </c>
      <c r="H54" s="58"/>
    </row>
    <row r="55" spans="1:8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61.04</v>
      </c>
      <c r="H55" s="58"/>
    </row>
    <row r="56" spans="1:8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426.82</v>
      </c>
      <c r="H56" s="79"/>
    </row>
    <row r="57" spans="1:8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8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8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8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8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175.65</v>
      </c>
      <c r="H61" s="58"/>
    </row>
    <row r="62" spans="1:8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439.12</v>
      </c>
      <c r="H62" s="58"/>
    </row>
    <row r="63" spans="1:8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65.87</v>
      </c>
      <c r="H63" s="58"/>
    </row>
    <row r="64" spans="1:8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32.93</v>
      </c>
      <c r="H64" s="58"/>
    </row>
    <row r="65" spans="1:8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21.96</v>
      </c>
      <c r="H65" s="58"/>
    </row>
    <row r="66" spans="1:8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13.17</v>
      </c>
      <c r="H66" s="58"/>
    </row>
    <row r="67" spans="1:8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4.3899999999999997</v>
      </c>
      <c r="H67" s="58"/>
    </row>
    <row r="68" spans="1:8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54.89</v>
      </c>
      <c r="H68" s="58"/>
    </row>
    <row r="69" spans="1:8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807.9799999999999</v>
      </c>
      <c r="H69" s="79"/>
    </row>
    <row r="70" spans="1:8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8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8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</row>
    <row r="73" spans="1:8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</row>
    <row r="74" spans="1:8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</row>
    <row r="75" spans="1:8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8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8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8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8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8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1633.44</v>
      </c>
      <c r="H80" s="79"/>
    </row>
    <row r="81" spans="1:8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8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8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8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8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109.35</v>
      </c>
      <c r="H85" s="58"/>
    </row>
    <row r="86" spans="1:8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8.65</v>
      </c>
      <c r="H86" s="58"/>
    </row>
    <row r="87" spans="1:8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100.18</v>
      </c>
      <c r="H87" s="58"/>
    </row>
    <row r="88" spans="1:8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25.44</v>
      </c>
      <c r="H88" s="58"/>
    </row>
    <row r="89" spans="1:8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9.44</v>
      </c>
      <c r="H89" s="58"/>
    </row>
    <row r="90" spans="1:8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0.79</v>
      </c>
      <c r="H90" s="58"/>
    </row>
    <row r="91" spans="1:8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8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253.85</v>
      </c>
      <c r="H92" s="79"/>
    </row>
    <row r="93" spans="1:8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8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8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8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8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8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8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8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8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8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8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8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179">
        <v>181.51</v>
      </c>
      <c r="H120" s="58"/>
    </row>
    <row r="121" spans="1:8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154.43</v>
      </c>
      <c r="H121" s="58"/>
    </row>
    <row r="122" spans="1:8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22.75</v>
      </c>
      <c r="H122" s="58"/>
    </row>
    <row r="123" spans="1:8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8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8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8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587.14</v>
      </c>
      <c r="H126" s="192"/>
    </row>
    <row r="127" spans="1:8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8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294">
        <f>G126+G114+G92+G80+G47</f>
        <v>4670.0300000000007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280.2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336.12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500.40000000000003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211.24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289.16000000000003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1116.72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2195.6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1633.44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253.85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587.14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4670.03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1116.72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5786.75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226</v>
      </c>
      <c r="C161" s="291">
        <f>G153</f>
        <v>5786.75</v>
      </c>
      <c r="D161" s="250">
        <v>1</v>
      </c>
      <c r="E161" s="249">
        <f>C161*D161</f>
        <v>5786.75</v>
      </c>
      <c r="F161" s="292">
        <f>F20</f>
        <v>5</v>
      </c>
      <c r="G161" s="293">
        <f>ROUND((E161*F161),2)</f>
        <v>28933.75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28933.75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5786.75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28933.75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347205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B8:E8"/>
    <mergeCell ref="A1:G1"/>
    <mergeCell ref="A2:G2"/>
    <mergeCell ref="A3:G5"/>
    <mergeCell ref="B6:E6"/>
    <mergeCell ref="B7:E7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0EC15-2901-47A5-BB47-CC749B7C47D9}">
  <dimension ref="A1:H173"/>
  <sheetViews>
    <sheetView zoomScale="110" zoomScaleNormal="110" workbookViewId="0">
      <selection activeCell="M15" sqref="M15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47" max="247" width="3.7109375" customWidth="1"/>
    <col min="248" max="249" width="14.7109375" customWidth="1"/>
    <col min="250" max="250" width="21.140625" customWidth="1"/>
    <col min="251" max="253" width="12.7109375" customWidth="1"/>
    <col min="254" max="254" width="9" customWidth="1"/>
    <col min="255" max="255" width="10.42578125" customWidth="1"/>
    <col min="256" max="256" width="14.5703125" customWidth="1"/>
    <col min="257" max="257" width="14.42578125" customWidth="1"/>
    <col min="258" max="258" width="9.7109375" bestFit="1" customWidth="1"/>
    <col min="260" max="260" width="10.7109375" customWidth="1"/>
    <col min="503" max="503" width="3.7109375" customWidth="1"/>
    <col min="504" max="505" width="14.7109375" customWidth="1"/>
    <col min="506" max="506" width="21.140625" customWidth="1"/>
    <col min="507" max="509" width="12.7109375" customWidth="1"/>
    <col min="510" max="510" width="9" customWidth="1"/>
    <col min="511" max="511" width="10.42578125" customWidth="1"/>
    <col min="512" max="512" width="14.5703125" customWidth="1"/>
    <col min="513" max="513" width="14.42578125" customWidth="1"/>
    <col min="514" max="514" width="9.7109375" bestFit="1" customWidth="1"/>
    <col min="516" max="516" width="10.7109375" customWidth="1"/>
    <col min="759" max="759" width="3.7109375" customWidth="1"/>
    <col min="760" max="761" width="14.7109375" customWidth="1"/>
    <col min="762" max="762" width="21.140625" customWidth="1"/>
    <col min="763" max="765" width="12.7109375" customWidth="1"/>
    <col min="766" max="766" width="9" customWidth="1"/>
    <col min="767" max="767" width="10.42578125" customWidth="1"/>
    <col min="768" max="768" width="14.5703125" customWidth="1"/>
    <col min="769" max="769" width="14.42578125" customWidth="1"/>
    <col min="770" max="770" width="9.7109375" bestFit="1" customWidth="1"/>
    <col min="772" max="772" width="10.7109375" customWidth="1"/>
    <col min="1015" max="1015" width="3.7109375" customWidth="1"/>
    <col min="1016" max="1017" width="14.7109375" customWidth="1"/>
    <col min="1018" max="1018" width="21.140625" customWidth="1"/>
    <col min="1019" max="1021" width="12.7109375" customWidth="1"/>
    <col min="1022" max="1022" width="9" customWidth="1"/>
    <col min="1023" max="1023" width="10.42578125" customWidth="1"/>
    <col min="1024" max="1024" width="14.5703125" customWidth="1"/>
    <col min="1025" max="1025" width="14.42578125" customWidth="1"/>
    <col min="1026" max="1026" width="9.7109375" bestFit="1" customWidth="1"/>
    <col min="1028" max="1028" width="10.7109375" customWidth="1"/>
    <col min="1271" max="1271" width="3.7109375" customWidth="1"/>
    <col min="1272" max="1273" width="14.7109375" customWidth="1"/>
    <col min="1274" max="1274" width="21.140625" customWidth="1"/>
    <col min="1275" max="1277" width="12.7109375" customWidth="1"/>
    <col min="1278" max="1278" width="9" customWidth="1"/>
    <col min="1279" max="1279" width="10.42578125" customWidth="1"/>
    <col min="1280" max="1280" width="14.5703125" customWidth="1"/>
    <col min="1281" max="1281" width="14.42578125" customWidth="1"/>
    <col min="1282" max="1282" width="9.7109375" bestFit="1" customWidth="1"/>
    <col min="1284" max="1284" width="10.7109375" customWidth="1"/>
    <col min="1527" max="1527" width="3.7109375" customWidth="1"/>
    <col min="1528" max="1529" width="14.7109375" customWidth="1"/>
    <col min="1530" max="1530" width="21.140625" customWidth="1"/>
    <col min="1531" max="1533" width="12.7109375" customWidth="1"/>
    <col min="1534" max="1534" width="9" customWidth="1"/>
    <col min="1535" max="1535" width="10.42578125" customWidth="1"/>
    <col min="1536" max="1536" width="14.5703125" customWidth="1"/>
    <col min="1537" max="1537" width="14.42578125" customWidth="1"/>
    <col min="1538" max="1538" width="9.7109375" bestFit="1" customWidth="1"/>
    <col min="1540" max="1540" width="10.7109375" customWidth="1"/>
    <col min="1783" max="1783" width="3.7109375" customWidth="1"/>
    <col min="1784" max="1785" width="14.7109375" customWidth="1"/>
    <col min="1786" max="1786" width="21.140625" customWidth="1"/>
    <col min="1787" max="1789" width="12.7109375" customWidth="1"/>
    <col min="1790" max="1790" width="9" customWidth="1"/>
    <col min="1791" max="1791" width="10.42578125" customWidth="1"/>
    <col min="1792" max="1792" width="14.5703125" customWidth="1"/>
    <col min="1793" max="1793" width="14.42578125" customWidth="1"/>
    <col min="1794" max="1794" width="9.7109375" bestFit="1" customWidth="1"/>
    <col min="1796" max="1796" width="10.7109375" customWidth="1"/>
    <col min="2039" max="2039" width="3.7109375" customWidth="1"/>
    <col min="2040" max="2041" width="14.7109375" customWidth="1"/>
    <col min="2042" max="2042" width="21.140625" customWidth="1"/>
    <col min="2043" max="2045" width="12.7109375" customWidth="1"/>
    <col min="2046" max="2046" width="9" customWidth="1"/>
    <col min="2047" max="2047" width="10.42578125" customWidth="1"/>
    <col min="2048" max="2048" width="14.5703125" customWidth="1"/>
    <col min="2049" max="2049" width="14.42578125" customWidth="1"/>
    <col min="2050" max="2050" width="9.7109375" bestFit="1" customWidth="1"/>
    <col min="2052" max="2052" width="10.7109375" customWidth="1"/>
    <col min="2295" max="2295" width="3.7109375" customWidth="1"/>
    <col min="2296" max="2297" width="14.7109375" customWidth="1"/>
    <col min="2298" max="2298" width="21.140625" customWidth="1"/>
    <col min="2299" max="2301" width="12.7109375" customWidth="1"/>
    <col min="2302" max="2302" width="9" customWidth="1"/>
    <col min="2303" max="2303" width="10.42578125" customWidth="1"/>
    <col min="2304" max="2304" width="14.5703125" customWidth="1"/>
    <col min="2305" max="2305" width="14.42578125" customWidth="1"/>
    <col min="2306" max="2306" width="9.7109375" bestFit="1" customWidth="1"/>
    <col min="2308" max="2308" width="10.7109375" customWidth="1"/>
    <col min="2551" max="2551" width="3.7109375" customWidth="1"/>
    <col min="2552" max="2553" width="14.7109375" customWidth="1"/>
    <col min="2554" max="2554" width="21.140625" customWidth="1"/>
    <col min="2555" max="2557" width="12.7109375" customWidth="1"/>
    <col min="2558" max="2558" width="9" customWidth="1"/>
    <col min="2559" max="2559" width="10.42578125" customWidth="1"/>
    <col min="2560" max="2560" width="14.5703125" customWidth="1"/>
    <col min="2561" max="2561" width="14.42578125" customWidth="1"/>
    <col min="2562" max="2562" width="9.7109375" bestFit="1" customWidth="1"/>
    <col min="2564" max="2564" width="10.7109375" customWidth="1"/>
    <col min="2807" max="2807" width="3.7109375" customWidth="1"/>
    <col min="2808" max="2809" width="14.7109375" customWidth="1"/>
    <col min="2810" max="2810" width="21.140625" customWidth="1"/>
    <col min="2811" max="2813" width="12.7109375" customWidth="1"/>
    <col min="2814" max="2814" width="9" customWidth="1"/>
    <col min="2815" max="2815" width="10.42578125" customWidth="1"/>
    <col min="2816" max="2816" width="14.5703125" customWidth="1"/>
    <col min="2817" max="2817" width="14.42578125" customWidth="1"/>
    <col min="2818" max="2818" width="9.7109375" bestFit="1" customWidth="1"/>
    <col min="2820" max="2820" width="10.7109375" customWidth="1"/>
    <col min="3063" max="3063" width="3.7109375" customWidth="1"/>
    <col min="3064" max="3065" width="14.7109375" customWidth="1"/>
    <col min="3066" max="3066" width="21.140625" customWidth="1"/>
    <col min="3067" max="3069" width="12.7109375" customWidth="1"/>
    <col min="3070" max="3070" width="9" customWidth="1"/>
    <col min="3071" max="3071" width="10.42578125" customWidth="1"/>
    <col min="3072" max="3072" width="14.5703125" customWidth="1"/>
    <col min="3073" max="3073" width="14.42578125" customWidth="1"/>
    <col min="3074" max="3074" width="9.7109375" bestFit="1" customWidth="1"/>
    <col min="3076" max="3076" width="10.7109375" customWidth="1"/>
    <col min="3319" max="3319" width="3.7109375" customWidth="1"/>
    <col min="3320" max="3321" width="14.7109375" customWidth="1"/>
    <col min="3322" max="3322" width="21.140625" customWidth="1"/>
    <col min="3323" max="3325" width="12.7109375" customWidth="1"/>
    <col min="3326" max="3326" width="9" customWidth="1"/>
    <col min="3327" max="3327" width="10.42578125" customWidth="1"/>
    <col min="3328" max="3328" width="14.5703125" customWidth="1"/>
    <col min="3329" max="3329" width="14.42578125" customWidth="1"/>
    <col min="3330" max="3330" width="9.7109375" bestFit="1" customWidth="1"/>
    <col min="3332" max="3332" width="10.7109375" customWidth="1"/>
    <col min="3575" max="3575" width="3.7109375" customWidth="1"/>
    <col min="3576" max="3577" width="14.7109375" customWidth="1"/>
    <col min="3578" max="3578" width="21.140625" customWidth="1"/>
    <col min="3579" max="3581" width="12.7109375" customWidth="1"/>
    <col min="3582" max="3582" width="9" customWidth="1"/>
    <col min="3583" max="3583" width="10.42578125" customWidth="1"/>
    <col min="3584" max="3584" width="14.5703125" customWidth="1"/>
    <col min="3585" max="3585" width="14.42578125" customWidth="1"/>
    <col min="3586" max="3586" width="9.7109375" bestFit="1" customWidth="1"/>
    <col min="3588" max="3588" width="10.7109375" customWidth="1"/>
    <col min="3831" max="3831" width="3.7109375" customWidth="1"/>
    <col min="3832" max="3833" width="14.7109375" customWidth="1"/>
    <col min="3834" max="3834" width="21.140625" customWidth="1"/>
    <col min="3835" max="3837" width="12.7109375" customWidth="1"/>
    <col min="3838" max="3838" width="9" customWidth="1"/>
    <col min="3839" max="3839" width="10.42578125" customWidth="1"/>
    <col min="3840" max="3840" width="14.5703125" customWidth="1"/>
    <col min="3841" max="3841" width="14.42578125" customWidth="1"/>
    <col min="3842" max="3842" width="9.7109375" bestFit="1" customWidth="1"/>
    <col min="3844" max="3844" width="10.7109375" customWidth="1"/>
    <col min="4087" max="4087" width="3.7109375" customWidth="1"/>
    <col min="4088" max="4089" width="14.7109375" customWidth="1"/>
    <col min="4090" max="4090" width="21.140625" customWidth="1"/>
    <col min="4091" max="4093" width="12.7109375" customWidth="1"/>
    <col min="4094" max="4094" width="9" customWidth="1"/>
    <col min="4095" max="4095" width="10.42578125" customWidth="1"/>
    <col min="4096" max="4096" width="14.5703125" customWidth="1"/>
    <col min="4097" max="4097" width="14.42578125" customWidth="1"/>
    <col min="4098" max="4098" width="9.7109375" bestFit="1" customWidth="1"/>
    <col min="4100" max="4100" width="10.7109375" customWidth="1"/>
    <col min="4343" max="4343" width="3.7109375" customWidth="1"/>
    <col min="4344" max="4345" width="14.7109375" customWidth="1"/>
    <col min="4346" max="4346" width="21.140625" customWidth="1"/>
    <col min="4347" max="4349" width="12.7109375" customWidth="1"/>
    <col min="4350" max="4350" width="9" customWidth="1"/>
    <col min="4351" max="4351" width="10.42578125" customWidth="1"/>
    <col min="4352" max="4352" width="14.5703125" customWidth="1"/>
    <col min="4353" max="4353" width="14.42578125" customWidth="1"/>
    <col min="4354" max="4354" width="9.7109375" bestFit="1" customWidth="1"/>
    <col min="4356" max="4356" width="10.7109375" customWidth="1"/>
    <col min="4599" max="4599" width="3.7109375" customWidth="1"/>
    <col min="4600" max="4601" width="14.7109375" customWidth="1"/>
    <col min="4602" max="4602" width="21.140625" customWidth="1"/>
    <col min="4603" max="4605" width="12.7109375" customWidth="1"/>
    <col min="4606" max="4606" width="9" customWidth="1"/>
    <col min="4607" max="4607" width="10.42578125" customWidth="1"/>
    <col min="4608" max="4608" width="14.5703125" customWidth="1"/>
    <col min="4609" max="4609" width="14.42578125" customWidth="1"/>
    <col min="4610" max="4610" width="9.7109375" bestFit="1" customWidth="1"/>
    <col min="4612" max="4612" width="10.7109375" customWidth="1"/>
    <col min="4855" max="4855" width="3.7109375" customWidth="1"/>
    <col min="4856" max="4857" width="14.7109375" customWidth="1"/>
    <col min="4858" max="4858" width="21.140625" customWidth="1"/>
    <col min="4859" max="4861" width="12.7109375" customWidth="1"/>
    <col min="4862" max="4862" width="9" customWidth="1"/>
    <col min="4863" max="4863" width="10.42578125" customWidth="1"/>
    <col min="4864" max="4864" width="14.5703125" customWidth="1"/>
    <col min="4865" max="4865" width="14.42578125" customWidth="1"/>
    <col min="4866" max="4866" width="9.7109375" bestFit="1" customWidth="1"/>
    <col min="4868" max="4868" width="10.7109375" customWidth="1"/>
    <col min="5111" max="5111" width="3.7109375" customWidth="1"/>
    <col min="5112" max="5113" width="14.7109375" customWidth="1"/>
    <col min="5114" max="5114" width="21.140625" customWidth="1"/>
    <col min="5115" max="5117" width="12.7109375" customWidth="1"/>
    <col min="5118" max="5118" width="9" customWidth="1"/>
    <col min="5119" max="5119" width="10.42578125" customWidth="1"/>
    <col min="5120" max="5120" width="14.5703125" customWidth="1"/>
    <col min="5121" max="5121" width="14.42578125" customWidth="1"/>
    <col min="5122" max="5122" width="9.7109375" bestFit="1" customWidth="1"/>
    <col min="5124" max="5124" width="10.7109375" customWidth="1"/>
    <col min="5367" max="5367" width="3.7109375" customWidth="1"/>
    <col min="5368" max="5369" width="14.7109375" customWidth="1"/>
    <col min="5370" max="5370" width="21.140625" customWidth="1"/>
    <col min="5371" max="5373" width="12.7109375" customWidth="1"/>
    <col min="5374" max="5374" width="9" customWidth="1"/>
    <col min="5375" max="5375" width="10.42578125" customWidth="1"/>
    <col min="5376" max="5376" width="14.5703125" customWidth="1"/>
    <col min="5377" max="5377" width="14.42578125" customWidth="1"/>
    <col min="5378" max="5378" width="9.7109375" bestFit="1" customWidth="1"/>
    <col min="5380" max="5380" width="10.7109375" customWidth="1"/>
    <col min="5623" max="5623" width="3.7109375" customWidth="1"/>
    <col min="5624" max="5625" width="14.7109375" customWidth="1"/>
    <col min="5626" max="5626" width="21.140625" customWidth="1"/>
    <col min="5627" max="5629" width="12.7109375" customWidth="1"/>
    <col min="5630" max="5630" width="9" customWidth="1"/>
    <col min="5631" max="5631" width="10.42578125" customWidth="1"/>
    <col min="5632" max="5632" width="14.5703125" customWidth="1"/>
    <col min="5633" max="5633" width="14.42578125" customWidth="1"/>
    <col min="5634" max="5634" width="9.7109375" bestFit="1" customWidth="1"/>
    <col min="5636" max="5636" width="10.7109375" customWidth="1"/>
    <col min="5879" max="5879" width="3.7109375" customWidth="1"/>
    <col min="5880" max="5881" width="14.7109375" customWidth="1"/>
    <col min="5882" max="5882" width="21.140625" customWidth="1"/>
    <col min="5883" max="5885" width="12.7109375" customWidth="1"/>
    <col min="5886" max="5886" width="9" customWidth="1"/>
    <col min="5887" max="5887" width="10.42578125" customWidth="1"/>
    <col min="5888" max="5888" width="14.5703125" customWidth="1"/>
    <col min="5889" max="5889" width="14.42578125" customWidth="1"/>
    <col min="5890" max="5890" width="9.7109375" bestFit="1" customWidth="1"/>
    <col min="5892" max="5892" width="10.7109375" customWidth="1"/>
    <col min="6135" max="6135" width="3.7109375" customWidth="1"/>
    <col min="6136" max="6137" width="14.7109375" customWidth="1"/>
    <col min="6138" max="6138" width="21.140625" customWidth="1"/>
    <col min="6139" max="6141" width="12.7109375" customWidth="1"/>
    <col min="6142" max="6142" width="9" customWidth="1"/>
    <col min="6143" max="6143" width="10.42578125" customWidth="1"/>
    <col min="6144" max="6144" width="14.5703125" customWidth="1"/>
    <col min="6145" max="6145" width="14.42578125" customWidth="1"/>
    <col min="6146" max="6146" width="9.7109375" bestFit="1" customWidth="1"/>
    <col min="6148" max="6148" width="10.7109375" customWidth="1"/>
    <col min="6391" max="6391" width="3.7109375" customWidth="1"/>
    <col min="6392" max="6393" width="14.7109375" customWidth="1"/>
    <col min="6394" max="6394" width="21.140625" customWidth="1"/>
    <col min="6395" max="6397" width="12.7109375" customWidth="1"/>
    <col min="6398" max="6398" width="9" customWidth="1"/>
    <col min="6399" max="6399" width="10.42578125" customWidth="1"/>
    <col min="6400" max="6400" width="14.5703125" customWidth="1"/>
    <col min="6401" max="6401" width="14.42578125" customWidth="1"/>
    <col min="6402" max="6402" width="9.7109375" bestFit="1" customWidth="1"/>
    <col min="6404" max="6404" width="10.7109375" customWidth="1"/>
    <col min="6647" max="6647" width="3.7109375" customWidth="1"/>
    <col min="6648" max="6649" width="14.7109375" customWidth="1"/>
    <col min="6650" max="6650" width="21.140625" customWidth="1"/>
    <col min="6651" max="6653" width="12.7109375" customWidth="1"/>
    <col min="6654" max="6654" width="9" customWidth="1"/>
    <col min="6655" max="6655" width="10.42578125" customWidth="1"/>
    <col min="6656" max="6656" width="14.5703125" customWidth="1"/>
    <col min="6657" max="6657" width="14.42578125" customWidth="1"/>
    <col min="6658" max="6658" width="9.7109375" bestFit="1" customWidth="1"/>
    <col min="6660" max="6660" width="10.7109375" customWidth="1"/>
    <col min="6903" max="6903" width="3.7109375" customWidth="1"/>
    <col min="6904" max="6905" width="14.7109375" customWidth="1"/>
    <col min="6906" max="6906" width="21.140625" customWidth="1"/>
    <col min="6907" max="6909" width="12.7109375" customWidth="1"/>
    <col min="6910" max="6910" width="9" customWidth="1"/>
    <col min="6911" max="6911" width="10.42578125" customWidth="1"/>
    <col min="6912" max="6912" width="14.5703125" customWidth="1"/>
    <col min="6913" max="6913" width="14.42578125" customWidth="1"/>
    <col min="6914" max="6914" width="9.7109375" bestFit="1" customWidth="1"/>
    <col min="6916" max="6916" width="10.7109375" customWidth="1"/>
    <col min="7159" max="7159" width="3.7109375" customWidth="1"/>
    <col min="7160" max="7161" width="14.7109375" customWidth="1"/>
    <col min="7162" max="7162" width="21.140625" customWidth="1"/>
    <col min="7163" max="7165" width="12.7109375" customWidth="1"/>
    <col min="7166" max="7166" width="9" customWidth="1"/>
    <col min="7167" max="7167" width="10.42578125" customWidth="1"/>
    <col min="7168" max="7168" width="14.5703125" customWidth="1"/>
    <col min="7169" max="7169" width="14.42578125" customWidth="1"/>
    <col min="7170" max="7170" width="9.7109375" bestFit="1" customWidth="1"/>
    <col min="7172" max="7172" width="10.7109375" customWidth="1"/>
    <col min="7415" max="7415" width="3.7109375" customWidth="1"/>
    <col min="7416" max="7417" width="14.7109375" customWidth="1"/>
    <col min="7418" max="7418" width="21.140625" customWidth="1"/>
    <col min="7419" max="7421" width="12.7109375" customWidth="1"/>
    <col min="7422" max="7422" width="9" customWidth="1"/>
    <col min="7423" max="7423" width="10.42578125" customWidth="1"/>
    <col min="7424" max="7424" width="14.5703125" customWidth="1"/>
    <col min="7425" max="7425" width="14.42578125" customWidth="1"/>
    <col min="7426" max="7426" width="9.7109375" bestFit="1" customWidth="1"/>
    <col min="7428" max="7428" width="10.7109375" customWidth="1"/>
    <col min="7671" max="7671" width="3.7109375" customWidth="1"/>
    <col min="7672" max="7673" width="14.7109375" customWidth="1"/>
    <col min="7674" max="7674" width="21.140625" customWidth="1"/>
    <col min="7675" max="7677" width="12.7109375" customWidth="1"/>
    <col min="7678" max="7678" width="9" customWidth="1"/>
    <col min="7679" max="7679" width="10.42578125" customWidth="1"/>
    <col min="7680" max="7680" width="14.5703125" customWidth="1"/>
    <col min="7681" max="7681" width="14.42578125" customWidth="1"/>
    <col min="7682" max="7682" width="9.7109375" bestFit="1" customWidth="1"/>
    <col min="7684" max="7684" width="10.7109375" customWidth="1"/>
    <col min="7927" max="7927" width="3.7109375" customWidth="1"/>
    <col min="7928" max="7929" width="14.7109375" customWidth="1"/>
    <col min="7930" max="7930" width="21.140625" customWidth="1"/>
    <col min="7931" max="7933" width="12.7109375" customWidth="1"/>
    <col min="7934" max="7934" width="9" customWidth="1"/>
    <col min="7935" max="7935" width="10.42578125" customWidth="1"/>
    <col min="7936" max="7936" width="14.5703125" customWidth="1"/>
    <col min="7937" max="7937" width="14.42578125" customWidth="1"/>
    <col min="7938" max="7938" width="9.7109375" bestFit="1" customWidth="1"/>
    <col min="7940" max="7940" width="10.7109375" customWidth="1"/>
    <col min="8183" max="8183" width="3.7109375" customWidth="1"/>
    <col min="8184" max="8185" width="14.7109375" customWidth="1"/>
    <col min="8186" max="8186" width="21.140625" customWidth="1"/>
    <col min="8187" max="8189" width="12.7109375" customWidth="1"/>
    <col min="8190" max="8190" width="9" customWidth="1"/>
    <col min="8191" max="8191" width="10.42578125" customWidth="1"/>
    <col min="8192" max="8192" width="14.5703125" customWidth="1"/>
    <col min="8193" max="8193" width="14.42578125" customWidth="1"/>
    <col min="8194" max="8194" width="9.7109375" bestFit="1" customWidth="1"/>
    <col min="8196" max="8196" width="10.7109375" customWidth="1"/>
    <col min="8439" max="8439" width="3.7109375" customWidth="1"/>
    <col min="8440" max="8441" width="14.7109375" customWidth="1"/>
    <col min="8442" max="8442" width="21.140625" customWidth="1"/>
    <col min="8443" max="8445" width="12.7109375" customWidth="1"/>
    <col min="8446" max="8446" width="9" customWidth="1"/>
    <col min="8447" max="8447" width="10.42578125" customWidth="1"/>
    <col min="8448" max="8448" width="14.5703125" customWidth="1"/>
    <col min="8449" max="8449" width="14.42578125" customWidth="1"/>
    <col min="8450" max="8450" width="9.7109375" bestFit="1" customWidth="1"/>
    <col min="8452" max="8452" width="10.7109375" customWidth="1"/>
    <col min="8695" max="8695" width="3.7109375" customWidth="1"/>
    <col min="8696" max="8697" width="14.7109375" customWidth="1"/>
    <col min="8698" max="8698" width="21.140625" customWidth="1"/>
    <col min="8699" max="8701" width="12.7109375" customWidth="1"/>
    <col min="8702" max="8702" width="9" customWidth="1"/>
    <col min="8703" max="8703" width="10.42578125" customWidth="1"/>
    <col min="8704" max="8704" width="14.5703125" customWidth="1"/>
    <col min="8705" max="8705" width="14.42578125" customWidth="1"/>
    <col min="8706" max="8706" width="9.7109375" bestFit="1" customWidth="1"/>
    <col min="8708" max="8708" width="10.7109375" customWidth="1"/>
    <col min="8951" max="8951" width="3.7109375" customWidth="1"/>
    <col min="8952" max="8953" width="14.7109375" customWidth="1"/>
    <col min="8954" max="8954" width="21.140625" customWidth="1"/>
    <col min="8955" max="8957" width="12.7109375" customWidth="1"/>
    <col min="8958" max="8958" width="9" customWidth="1"/>
    <col min="8959" max="8959" width="10.42578125" customWidth="1"/>
    <col min="8960" max="8960" width="14.5703125" customWidth="1"/>
    <col min="8961" max="8961" width="14.42578125" customWidth="1"/>
    <col min="8962" max="8962" width="9.7109375" bestFit="1" customWidth="1"/>
    <col min="8964" max="8964" width="10.7109375" customWidth="1"/>
    <col min="9207" max="9207" width="3.7109375" customWidth="1"/>
    <col min="9208" max="9209" width="14.7109375" customWidth="1"/>
    <col min="9210" max="9210" width="21.140625" customWidth="1"/>
    <col min="9211" max="9213" width="12.7109375" customWidth="1"/>
    <col min="9214" max="9214" width="9" customWidth="1"/>
    <col min="9215" max="9215" width="10.42578125" customWidth="1"/>
    <col min="9216" max="9216" width="14.5703125" customWidth="1"/>
    <col min="9217" max="9217" width="14.42578125" customWidth="1"/>
    <col min="9218" max="9218" width="9.7109375" bestFit="1" customWidth="1"/>
    <col min="9220" max="9220" width="10.7109375" customWidth="1"/>
    <col min="9463" max="9463" width="3.7109375" customWidth="1"/>
    <col min="9464" max="9465" width="14.7109375" customWidth="1"/>
    <col min="9466" max="9466" width="21.140625" customWidth="1"/>
    <col min="9467" max="9469" width="12.7109375" customWidth="1"/>
    <col min="9470" max="9470" width="9" customWidth="1"/>
    <col min="9471" max="9471" width="10.42578125" customWidth="1"/>
    <col min="9472" max="9472" width="14.5703125" customWidth="1"/>
    <col min="9473" max="9473" width="14.42578125" customWidth="1"/>
    <col min="9474" max="9474" width="9.7109375" bestFit="1" customWidth="1"/>
    <col min="9476" max="9476" width="10.7109375" customWidth="1"/>
    <col min="9719" max="9719" width="3.7109375" customWidth="1"/>
    <col min="9720" max="9721" width="14.7109375" customWidth="1"/>
    <col min="9722" max="9722" width="21.140625" customWidth="1"/>
    <col min="9723" max="9725" width="12.7109375" customWidth="1"/>
    <col min="9726" max="9726" width="9" customWidth="1"/>
    <col min="9727" max="9727" width="10.42578125" customWidth="1"/>
    <col min="9728" max="9728" width="14.5703125" customWidth="1"/>
    <col min="9729" max="9729" width="14.42578125" customWidth="1"/>
    <col min="9730" max="9730" width="9.7109375" bestFit="1" customWidth="1"/>
    <col min="9732" max="9732" width="10.7109375" customWidth="1"/>
    <col min="9975" max="9975" width="3.7109375" customWidth="1"/>
    <col min="9976" max="9977" width="14.7109375" customWidth="1"/>
    <col min="9978" max="9978" width="21.140625" customWidth="1"/>
    <col min="9979" max="9981" width="12.7109375" customWidth="1"/>
    <col min="9982" max="9982" width="9" customWidth="1"/>
    <col min="9983" max="9983" width="10.42578125" customWidth="1"/>
    <col min="9984" max="9984" width="14.5703125" customWidth="1"/>
    <col min="9985" max="9985" width="14.42578125" customWidth="1"/>
    <col min="9986" max="9986" width="9.7109375" bestFit="1" customWidth="1"/>
    <col min="9988" max="9988" width="10.7109375" customWidth="1"/>
    <col min="10231" max="10231" width="3.7109375" customWidth="1"/>
    <col min="10232" max="10233" width="14.7109375" customWidth="1"/>
    <col min="10234" max="10234" width="21.140625" customWidth="1"/>
    <col min="10235" max="10237" width="12.7109375" customWidth="1"/>
    <col min="10238" max="10238" width="9" customWidth="1"/>
    <col min="10239" max="10239" width="10.42578125" customWidth="1"/>
    <col min="10240" max="10240" width="14.5703125" customWidth="1"/>
    <col min="10241" max="10241" width="14.42578125" customWidth="1"/>
    <col min="10242" max="10242" width="9.7109375" bestFit="1" customWidth="1"/>
    <col min="10244" max="10244" width="10.7109375" customWidth="1"/>
    <col min="10487" max="10487" width="3.7109375" customWidth="1"/>
    <col min="10488" max="10489" width="14.7109375" customWidth="1"/>
    <col min="10490" max="10490" width="21.140625" customWidth="1"/>
    <col min="10491" max="10493" width="12.7109375" customWidth="1"/>
    <col min="10494" max="10494" width="9" customWidth="1"/>
    <col min="10495" max="10495" width="10.42578125" customWidth="1"/>
    <col min="10496" max="10496" width="14.5703125" customWidth="1"/>
    <col min="10497" max="10497" width="14.42578125" customWidth="1"/>
    <col min="10498" max="10498" width="9.7109375" bestFit="1" customWidth="1"/>
    <col min="10500" max="10500" width="10.7109375" customWidth="1"/>
    <col min="10743" max="10743" width="3.7109375" customWidth="1"/>
    <col min="10744" max="10745" width="14.7109375" customWidth="1"/>
    <col min="10746" max="10746" width="21.140625" customWidth="1"/>
    <col min="10747" max="10749" width="12.7109375" customWidth="1"/>
    <col min="10750" max="10750" width="9" customWidth="1"/>
    <col min="10751" max="10751" width="10.42578125" customWidth="1"/>
    <col min="10752" max="10752" width="14.5703125" customWidth="1"/>
    <col min="10753" max="10753" width="14.42578125" customWidth="1"/>
    <col min="10754" max="10754" width="9.7109375" bestFit="1" customWidth="1"/>
    <col min="10756" max="10756" width="10.7109375" customWidth="1"/>
    <col min="10999" max="10999" width="3.7109375" customWidth="1"/>
    <col min="11000" max="11001" width="14.7109375" customWidth="1"/>
    <col min="11002" max="11002" width="21.140625" customWidth="1"/>
    <col min="11003" max="11005" width="12.7109375" customWidth="1"/>
    <col min="11006" max="11006" width="9" customWidth="1"/>
    <col min="11007" max="11007" width="10.42578125" customWidth="1"/>
    <col min="11008" max="11008" width="14.5703125" customWidth="1"/>
    <col min="11009" max="11009" width="14.42578125" customWidth="1"/>
    <col min="11010" max="11010" width="9.7109375" bestFit="1" customWidth="1"/>
    <col min="11012" max="11012" width="10.7109375" customWidth="1"/>
    <col min="11255" max="11255" width="3.7109375" customWidth="1"/>
    <col min="11256" max="11257" width="14.7109375" customWidth="1"/>
    <col min="11258" max="11258" width="21.140625" customWidth="1"/>
    <col min="11259" max="11261" width="12.7109375" customWidth="1"/>
    <col min="11262" max="11262" width="9" customWidth="1"/>
    <col min="11263" max="11263" width="10.42578125" customWidth="1"/>
    <col min="11264" max="11264" width="14.5703125" customWidth="1"/>
    <col min="11265" max="11265" width="14.42578125" customWidth="1"/>
    <col min="11266" max="11266" width="9.7109375" bestFit="1" customWidth="1"/>
    <col min="11268" max="11268" width="10.7109375" customWidth="1"/>
    <col min="11511" max="11511" width="3.7109375" customWidth="1"/>
    <col min="11512" max="11513" width="14.7109375" customWidth="1"/>
    <col min="11514" max="11514" width="21.140625" customWidth="1"/>
    <col min="11515" max="11517" width="12.7109375" customWidth="1"/>
    <col min="11518" max="11518" width="9" customWidth="1"/>
    <col min="11519" max="11519" width="10.42578125" customWidth="1"/>
    <col min="11520" max="11520" width="14.5703125" customWidth="1"/>
    <col min="11521" max="11521" width="14.42578125" customWidth="1"/>
    <col min="11522" max="11522" width="9.7109375" bestFit="1" customWidth="1"/>
    <col min="11524" max="11524" width="10.7109375" customWidth="1"/>
    <col min="11767" max="11767" width="3.7109375" customWidth="1"/>
    <col min="11768" max="11769" width="14.7109375" customWidth="1"/>
    <col min="11770" max="11770" width="21.140625" customWidth="1"/>
    <col min="11771" max="11773" width="12.7109375" customWidth="1"/>
    <col min="11774" max="11774" width="9" customWidth="1"/>
    <col min="11775" max="11775" width="10.42578125" customWidth="1"/>
    <col min="11776" max="11776" width="14.5703125" customWidth="1"/>
    <col min="11777" max="11777" width="14.42578125" customWidth="1"/>
    <col min="11778" max="11778" width="9.7109375" bestFit="1" customWidth="1"/>
    <col min="11780" max="11780" width="10.7109375" customWidth="1"/>
    <col min="12023" max="12023" width="3.7109375" customWidth="1"/>
    <col min="12024" max="12025" width="14.7109375" customWidth="1"/>
    <col min="12026" max="12026" width="21.140625" customWidth="1"/>
    <col min="12027" max="12029" width="12.7109375" customWidth="1"/>
    <col min="12030" max="12030" width="9" customWidth="1"/>
    <col min="12031" max="12031" width="10.42578125" customWidth="1"/>
    <col min="12032" max="12032" width="14.5703125" customWidth="1"/>
    <col min="12033" max="12033" width="14.42578125" customWidth="1"/>
    <col min="12034" max="12034" width="9.7109375" bestFit="1" customWidth="1"/>
    <col min="12036" max="12036" width="10.7109375" customWidth="1"/>
    <col min="12279" max="12279" width="3.7109375" customWidth="1"/>
    <col min="12280" max="12281" width="14.7109375" customWidth="1"/>
    <col min="12282" max="12282" width="21.140625" customWidth="1"/>
    <col min="12283" max="12285" width="12.7109375" customWidth="1"/>
    <col min="12286" max="12286" width="9" customWidth="1"/>
    <col min="12287" max="12287" width="10.42578125" customWidth="1"/>
    <col min="12288" max="12288" width="14.5703125" customWidth="1"/>
    <col min="12289" max="12289" width="14.42578125" customWidth="1"/>
    <col min="12290" max="12290" width="9.7109375" bestFit="1" customWidth="1"/>
    <col min="12292" max="12292" width="10.7109375" customWidth="1"/>
    <col min="12535" max="12535" width="3.7109375" customWidth="1"/>
    <col min="12536" max="12537" width="14.7109375" customWidth="1"/>
    <col min="12538" max="12538" width="21.140625" customWidth="1"/>
    <col min="12539" max="12541" width="12.7109375" customWidth="1"/>
    <col min="12542" max="12542" width="9" customWidth="1"/>
    <col min="12543" max="12543" width="10.42578125" customWidth="1"/>
    <col min="12544" max="12544" width="14.5703125" customWidth="1"/>
    <col min="12545" max="12545" width="14.42578125" customWidth="1"/>
    <col min="12546" max="12546" width="9.7109375" bestFit="1" customWidth="1"/>
    <col min="12548" max="12548" width="10.7109375" customWidth="1"/>
    <col min="12791" max="12791" width="3.7109375" customWidth="1"/>
    <col min="12792" max="12793" width="14.7109375" customWidth="1"/>
    <col min="12794" max="12794" width="21.140625" customWidth="1"/>
    <col min="12795" max="12797" width="12.7109375" customWidth="1"/>
    <col min="12798" max="12798" width="9" customWidth="1"/>
    <col min="12799" max="12799" width="10.42578125" customWidth="1"/>
    <col min="12800" max="12800" width="14.5703125" customWidth="1"/>
    <col min="12801" max="12801" width="14.42578125" customWidth="1"/>
    <col min="12802" max="12802" width="9.7109375" bestFit="1" customWidth="1"/>
    <col min="12804" max="12804" width="10.7109375" customWidth="1"/>
    <col min="13047" max="13047" width="3.7109375" customWidth="1"/>
    <col min="13048" max="13049" width="14.7109375" customWidth="1"/>
    <col min="13050" max="13050" width="21.140625" customWidth="1"/>
    <col min="13051" max="13053" width="12.7109375" customWidth="1"/>
    <col min="13054" max="13054" width="9" customWidth="1"/>
    <col min="13055" max="13055" width="10.42578125" customWidth="1"/>
    <col min="13056" max="13056" width="14.5703125" customWidth="1"/>
    <col min="13057" max="13057" width="14.42578125" customWidth="1"/>
    <col min="13058" max="13058" width="9.7109375" bestFit="1" customWidth="1"/>
    <col min="13060" max="13060" width="10.7109375" customWidth="1"/>
    <col min="13303" max="13303" width="3.7109375" customWidth="1"/>
    <col min="13304" max="13305" width="14.7109375" customWidth="1"/>
    <col min="13306" max="13306" width="21.140625" customWidth="1"/>
    <col min="13307" max="13309" width="12.7109375" customWidth="1"/>
    <col min="13310" max="13310" width="9" customWidth="1"/>
    <col min="13311" max="13311" width="10.42578125" customWidth="1"/>
    <col min="13312" max="13312" width="14.5703125" customWidth="1"/>
    <col min="13313" max="13313" width="14.42578125" customWidth="1"/>
    <col min="13314" max="13314" width="9.7109375" bestFit="1" customWidth="1"/>
    <col min="13316" max="13316" width="10.7109375" customWidth="1"/>
    <col min="13559" max="13559" width="3.7109375" customWidth="1"/>
    <col min="13560" max="13561" width="14.7109375" customWidth="1"/>
    <col min="13562" max="13562" width="21.140625" customWidth="1"/>
    <col min="13563" max="13565" width="12.7109375" customWidth="1"/>
    <col min="13566" max="13566" width="9" customWidth="1"/>
    <col min="13567" max="13567" width="10.42578125" customWidth="1"/>
    <col min="13568" max="13568" width="14.5703125" customWidth="1"/>
    <col min="13569" max="13569" width="14.42578125" customWidth="1"/>
    <col min="13570" max="13570" width="9.7109375" bestFit="1" customWidth="1"/>
    <col min="13572" max="13572" width="10.7109375" customWidth="1"/>
    <col min="13815" max="13815" width="3.7109375" customWidth="1"/>
    <col min="13816" max="13817" width="14.7109375" customWidth="1"/>
    <col min="13818" max="13818" width="21.140625" customWidth="1"/>
    <col min="13819" max="13821" width="12.7109375" customWidth="1"/>
    <col min="13822" max="13822" width="9" customWidth="1"/>
    <col min="13823" max="13823" width="10.42578125" customWidth="1"/>
    <col min="13824" max="13824" width="14.5703125" customWidth="1"/>
    <col min="13825" max="13825" width="14.42578125" customWidth="1"/>
    <col min="13826" max="13826" width="9.7109375" bestFit="1" customWidth="1"/>
    <col min="13828" max="13828" width="10.7109375" customWidth="1"/>
    <col min="14071" max="14071" width="3.7109375" customWidth="1"/>
    <col min="14072" max="14073" width="14.7109375" customWidth="1"/>
    <col min="14074" max="14074" width="21.140625" customWidth="1"/>
    <col min="14075" max="14077" width="12.7109375" customWidth="1"/>
    <col min="14078" max="14078" width="9" customWidth="1"/>
    <col min="14079" max="14079" width="10.42578125" customWidth="1"/>
    <col min="14080" max="14080" width="14.5703125" customWidth="1"/>
    <col min="14081" max="14081" width="14.42578125" customWidth="1"/>
    <col min="14082" max="14082" width="9.7109375" bestFit="1" customWidth="1"/>
    <col min="14084" max="14084" width="10.7109375" customWidth="1"/>
    <col min="14327" max="14327" width="3.7109375" customWidth="1"/>
    <col min="14328" max="14329" width="14.7109375" customWidth="1"/>
    <col min="14330" max="14330" width="21.140625" customWidth="1"/>
    <col min="14331" max="14333" width="12.7109375" customWidth="1"/>
    <col min="14334" max="14334" width="9" customWidth="1"/>
    <col min="14335" max="14335" width="10.42578125" customWidth="1"/>
    <col min="14336" max="14336" width="14.5703125" customWidth="1"/>
    <col min="14337" max="14337" width="14.42578125" customWidth="1"/>
    <col min="14338" max="14338" width="9.7109375" bestFit="1" customWidth="1"/>
    <col min="14340" max="14340" width="10.7109375" customWidth="1"/>
    <col min="14583" max="14583" width="3.7109375" customWidth="1"/>
    <col min="14584" max="14585" width="14.7109375" customWidth="1"/>
    <col min="14586" max="14586" width="21.140625" customWidth="1"/>
    <col min="14587" max="14589" width="12.7109375" customWidth="1"/>
    <col min="14590" max="14590" width="9" customWidth="1"/>
    <col min="14591" max="14591" width="10.42578125" customWidth="1"/>
    <col min="14592" max="14592" width="14.5703125" customWidth="1"/>
    <col min="14593" max="14593" width="14.42578125" customWidth="1"/>
    <col min="14594" max="14594" width="9.7109375" bestFit="1" customWidth="1"/>
    <col min="14596" max="14596" width="10.7109375" customWidth="1"/>
    <col min="14839" max="14839" width="3.7109375" customWidth="1"/>
    <col min="14840" max="14841" width="14.7109375" customWidth="1"/>
    <col min="14842" max="14842" width="21.140625" customWidth="1"/>
    <col min="14843" max="14845" width="12.7109375" customWidth="1"/>
    <col min="14846" max="14846" width="9" customWidth="1"/>
    <col min="14847" max="14847" width="10.42578125" customWidth="1"/>
    <col min="14848" max="14848" width="14.5703125" customWidth="1"/>
    <col min="14849" max="14849" width="14.42578125" customWidth="1"/>
    <col min="14850" max="14850" width="9.7109375" bestFit="1" customWidth="1"/>
    <col min="14852" max="14852" width="10.7109375" customWidth="1"/>
    <col min="15095" max="15095" width="3.7109375" customWidth="1"/>
    <col min="15096" max="15097" width="14.7109375" customWidth="1"/>
    <col min="15098" max="15098" width="21.140625" customWidth="1"/>
    <col min="15099" max="15101" width="12.7109375" customWidth="1"/>
    <col min="15102" max="15102" width="9" customWidth="1"/>
    <col min="15103" max="15103" width="10.42578125" customWidth="1"/>
    <col min="15104" max="15104" width="14.5703125" customWidth="1"/>
    <col min="15105" max="15105" width="14.42578125" customWidth="1"/>
    <col min="15106" max="15106" width="9.7109375" bestFit="1" customWidth="1"/>
    <col min="15108" max="15108" width="10.7109375" customWidth="1"/>
    <col min="15351" max="15351" width="3.7109375" customWidth="1"/>
    <col min="15352" max="15353" width="14.7109375" customWidth="1"/>
    <col min="15354" max="15354" width="21.140625" customWidth="1"/>
    <col min="15355" max="15357" width="12.7109375" customWidth="1"/>
    <col min="15358" max="15358" width="9" customWidth="1"/>
    <col min="15359" max="15359" width="10.42578125" customWidth="1"/>
    <col min="15360" max="15360" width="14.5703125" customWidth="1"/>
    <col min="15361" max="15361" width="14.42578125" customWidth="1"/>
    <col min="15362" max="15362" width="9.7109375" bestFit="1" customWidth="1"/>
    <col min="15364" max="15364" width="10.7109375" customWidth="1"/>
    <col min="15607" max="15607" width="3.7109375" customWidth="1"/>
    <col min="15608" max="15609" width="14.7109375" customWidth="1"/>
    <col min="15610" max="15610" width="21.140625" customWidth="1"/>
    <col min="15611" max="15613" width="12.7109375" customWidth="1"/>
    <col min="15614" max="15614" width="9" customWidth="1"/>
    <col min="15615" max="15615" width="10.42578125" customWidth="1"/>
    <col min="15616" max="15616" width="14.5703125" customWidth="1"/>
    <col min="15617" max="15617" width="14.42578125" customWidth="1"/>
    <col min="15618" max="15618" width="9.7109375" bestFit="1" customWidth="1"/>
    <col min="15620" max="15620" width="10.7109375" customWidth="1"/>
    <col min="15863" max="15863" width="3.7109375" customWidth="1"/>
    <col min="15864" max="15865" width="14.7109375" customWidth="1"/>
    <col min="15866" max="15866" width="21.140625" customWidth="1"/>
    <col min="15867" max="15869" width="12.7109375" customWidth="1"/>
    <col min="15870" max="15870" width="9" customWidth="1"/>
    <col min="15871" max="15871" width="10.42578125" customWidth="1"/>
    <col min="15872" max="15872" width="14.5703125" customWidth="1"/>
    <col min="15873" max="15873" width="14.42578125" customWidth="1"/>
    <col min="15874" max="15874" width="9.7109375" bestFit="1" customWidth="1"/>
    <col min="15876" max="15876" width="10.7109375" customWidth="1"/>
    <col min="16119" max="16119" width="3.7109375" customWidth="1"/>
    <col min="16120" max="16121" width="14.7109375" customWidth="1"/>
    <col min="16122" max="16122" width="21.140625" customWidth="1"/>
    <col min="16123" max="16125" width="12.7109375" customWidth="1"/>
    <col min="16126" max="16126" width="9" customWidth="1"/>
    <col min="16127" max="16127" width="10.42578125" customWidth="1"/>
    <col min="16128" max="16128" width="14.5703125" customWidth="1"/>
    <col min="16129" max="16129" width="14.42578125" customWidth="1"/>
    <col min="16130" max="16130" width="9.7109375" bestFit="1" customWidth="1"/>
    <col min="16132" max="16132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22</v>
      </c>
      <c r="B20" s="583"/>
      <c r="C20" s="583"/>
      <c r="D20" s="584" t="s">
        <v>23</v>
      </c>
      <c r="E20" s="584"/>
      <c r="F20" s="560">
        <v>14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331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Salário!C8</f>
        <v>8621-40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346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Salário!E8</f>
        <v>1469.6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1469.6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0.3</v>
      </c>
      <c r="G37" s="57">
        <f>$G$36*F37</f>
        <v>440.87999999999994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0.16669999999999999</v>
      </c>
      <c r="G39" s="71">
        <f>($G$36+G37)*F39</f>
        <v>318.47701599999994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2228.9570159999998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492" t="s">
        <v>9</v>
      </c>
      <c r="B44" s="493" t="s">
        <v>48</v>
      </c>
      <c r="C44" s="493"/>
      <c r="D44" s="494"/>
      <c r="E44" s="495"/>
      <c r="F44" s="496">
        <v>0.125</v>
      </c>
      <c r="G44" s="497">
        <f>$G$41*F44</f>
        <v>278.61962699999998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278.61962699999998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498">
        <f>G41+G45</f>
        <v>2507.5766429999999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8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8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8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8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</row>
    <row r="53" spans="1:8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185.67</v>
      </c>
      <c r="H53" s="58"/>
    </row>
    <row r="54" spans="1:8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185.67</v>
      </c>
      <c r="H54" s="58"/>
    </row>
    <row r="55" spans="1:8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61.97</v>
      </c>
      <c r="H55" s="58"/>
    </row>
    <row r="56" spans="1:8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433.30999999999995</v>
      </c>
      <c r="H56" s="79"/>
    </row>
    <row r="57" spans="1:8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8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8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8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8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178.32</v>
      </c>
      <c r="H61" s="58"/>
    </row>
    <row r="62" spans="1:8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445.79</v>
      </c>
      <c r="H62" s="58"/>
    </row>
    <row r="63" spans="1:8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66.87</v>
      </c>
      <c r="H63" s="58"/>
    </row>
    <row r="64" spans="1:8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33.43</v>
      </c>
      <c r="H64" s="58"/>
    </row>
    <row r="65" spans="1:8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22.29</v>
      </c>
      <c r="H65" s="58"/>
    </row>
    <row r="66" spans="1:8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13.37</v>
      </c>
      <c r="H66" s="58"/>
    </row>
    <row r="67" spans="1:8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4.46</v>
      </c>
      <c r="H67" s="58"/>
    </row>
    <row r="68" spans="1:8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55.72</v>
      </c>
      <c r="H68" s="58"/>
    </row>
    <row r="69" spans="1:8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820.25</v>
      </c>
      <c r="H69" s="79"/>
    </row>
    <row r="70" spans="1:8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8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8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</row>
    <row r="73" spans="1:8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</row>
    <row r="74" spans="1:8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</row>
    <row r="75" spans="1:8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8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8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8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8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8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1652.1999999999998</v>
      </c>
      <c r="H80" s="79"/>
    </row>
    <row r="81" spans="1:8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8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8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8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8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111.02</v>
      </c>
      <c r="H85" s="58"/>
    </row>
    <row r="86" spans="1:8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8.7899999999999991</v>
      </c>
      <c r="H86" s="58"/>
    </row>
    <row r="87" spans="1:8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101.7</v>
      </c>
      <c r="H87" s="58"/>
    </row>
    <row r="88" spans="1:8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25.82</v>
      </c>
      <c r="H88" s="58"/>
    </row>
    <row r="89" spans="1:8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9.58</v>
      </c>
      <c r="H89" s="58"/>
    </row>
    <row r="90" spans="1:8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0.8</v>
      </c>
      <c r="H90" s="58"/>
    </row>
    <row r="91" spans="1:8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8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257.70999999999998</v>
      </c>
      <c r="H92" s="79"/>
    </row>
    <row r="93" spans="1:8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8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8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8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8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8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8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8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8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8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8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8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179">
        <v>181.51</v>
      </c>
      <c r="H120" s="58"/>
    </row>
    <row r="121" spans="1:8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214.4</v>
      </c>
      <c r="H121" s="58"/>
    </row>
    <row r="122" spans="1:8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68.599999999999994</v>
      </c>
      <c r="H122" s="58"/>
    </row>
    <row r="123" spans="1:8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8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8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8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692.96</v>
      </c>
      <c r="H126" s="192"/>
    </row>
    <row r="127" spans="1:8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8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194">
        <f>G126+G114+G92+G80+G47</f>
        <v>5110.4466429999993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306.63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367.82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547.59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231.16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316.43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1222.04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2507.5766429999999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1652.1999999999998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257.70999999999998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692.96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5110.4466429999993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1222.04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6332.4866429999993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214</v>
      </c>
      <c r="C161" s="291">
        <f>G153</f>
        <v>6332.4866429999993</v>
      </c>
      <c r="D161" s="250">
        <v>1</v>
      </c>
      <c r="E161" s="249">
        <f>C161*D161</f>
        <v>6332.4866429999993</v>
      </c>
      <c r="F161" s="292">
        <f>F20</f>
        <v>14</v>
      </c>
      <c r="G161" s="293">
        <f>ROUND((E161*F161),2)</f>
        <v>88654.81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88654.81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6332.4866429999993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88654.81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1063857.72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01309-DD67-42A1-A691-D217656F5179}">
  <dimension ref="A1:K173"/>
  <sheetViews>
    <sheetView zoomScale="110" zoomScaleNormal="110" workbookViewId="0">
      <selection activeCell="L16" sqref="L16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51" max="251" width="3.7109375" customWidth="1"/>
    <col min="252" max="253" width="14.7109375" customWidth="1"/>
    <col min="254" max="254" width="21.140625" customWidth="1"/>
    <col min="255" max="257" width="12.7109375" customWidth="1"/>
    <col min="258" max="258" width="9" customWidth="1"/>
    <col min="259" max="259" width="10.42578125" customWidth="1"/>
    <col min="260" max="260" width="14.5703125" customWidth="1"/>
    <col min="261" max="261" width="14.42578125" customWidth="1"/>
    <col min="262" max="262" width="9.7109375" bestFit="1" customWidth="1"/>
    <col min="264" max="264" width="10.7109375" customWidth="1"/>
    <col min="507" max="507" width="3.7109375" customWidth="1"/>
    <col min="508" max="509" width="14.7109375" customWidth="1"/>
    <col min="510" max="510" width="21.140625" customWidth="1"/>
    <col min="511" max="513" width="12.7109375" customWidth="1"/>
    <col min="514" max="514" width="9" customWidth="1"/>
    <col min="515" max="515" width="10.42578125" customWidth="1"/>
    <col min="516" max="516" width="14.5703125" customWidth="1"/>
    <col min="517" max="517" width="14.42578125" customWidth="1"/>
    <col min="518" max="518" width="9.7109375" bestFit="1" customWidth="1"/>
    <col min="520" max="520" width="10.7109375" customWidth="1"/>
    <col min="763" max="763" width="3.7109375" customWidth="1"/>
    <col min="764" max="765" width="14.7109375" customWidth="1"/>
    <col min="766" max="766" width="21.140625" customWidth="1"/>
    <col min="767" max="769" width="12.7109375" customWidth="1"/>
    <col min="770" max="770" width="9" customWidth="1"/>
    <col min="771" max="771" width="10.42578125" customWidth="1"/>
    <col min="772" max="772" width="14.5703125" customWidth="1"/>
    <col min="773" max="773" width="14.42578125" customWidth="1"/>
    <col min="774" max="774" width="9.7109375" bestFit="1" customWidth="1"/>
    <col min="776" max="776" width="10.7109375" customWidth="1"/>
    <col min="1019" max="1019" width="3.7109375" customWidth="1"/>
    <col min="1020" max="1021" width="14.7109375" customWidth="1"/>
    <col min="1022" max="1022" width="21.140625" customWidth="1"/>
    <col min="1023" max="1025" width="12.7109375" customWidth="1"/>
    <col min="1026" max="1026" width="9" customWidth="1"/>
    <col min="1027" max="1027" width="10.42578125" customWidth="1"/>
    <col min="1028" max="1028" width="14.5703125" customWidth="1"/>
    <col min="1029" max="1029" width="14.42578125" customWidth="1"/>
    <col min="1030" max="1030" width="9.7109375" bestFit="1" customWidth="1"/>
    <col min="1032" max="1032" width="10.7109375" customWidth="1"/>
    <col min="1275" max="1275" width="3.7109375" customWidth="1"/>
    <col min="1276" max="1277" width="14.7109375" customWidth="1"/>
    <col min="1278" max="1278" width="21.140625" customWidth="1"/>
    <col min="1279" max="1281" width="12.7109375" customWidth="1"/>
    <col min="1282" max="1282" width="9" customWidth="1"/>
    <col min="1283" max="1283" width="10.42578125" customWidth="1"/>
    <col min="1284" max="1284" width="14.5703125" customWidth="1"/>
    <col min="1285" max="1285" width="14.42578125" customWidth="1"/>
    <col min="1286" max="1286" width="9.7109375" bestFit="1" customWidth="1"/>
    <col min="1288" max="1288" width="10.7109375" customWidth="1"/>
    <col min="1531" max="1531" width="3.7109375" customWidth="1"/>
    <col min="1532" max="1533" width="14.7109375" customWidth="1"/>
    <col min="1534" max="1534" width="21.140625" customWidth="1"/>
    <col min="1535" max="1537" width="12.7109375" customWidth="1"/>
    <col min="1538" max="1538" width="9" customWidth="1"/>
    <col min="1539" max="1539" width="10.42578125" customWidth="1"/>
    <col min="1540" max="1540" width="14.5703125" customWidth="1"/>
    <col min="1541" max="1541" width="14.42578125" customWidth="1"/>
    <col min="1542" max="1542" width="9.7109375" bestFit="1" customWidth="1"/>
    <col min="1544" max="1544" width="10.7109375" customWidth="1"/>
    <col min="1787" max="1787" width="3.7109375" customWidth="1"/>
    <col min="1788" max="1789" width="14.7109375" customWidth="1"/>
    <col min="1790" max="1790" width="21.140625" customWidth="1"/>
    <col min="1791" max="1793" width="12.7109375" customWidth="1"/>
    <col min="1794" max="1794" width="9" customWidth="1"/>
    <col min="1795" max="1795" width="10.42578125" customWidth="1"/>
    <col min="1796" max="1796" width="14.5703125" customWidth="1"/>
    <col min="1797" max="1797" width="14.42578125" customWidth="1"/>
    <col min="1798" max="1798" width="9.7109375" bestFit="1" customWidth="1"/>
    <col min="1800" max="1800" width="10.7109375" customWidth="1"/>
    <col min="2043" max="2043" width="3.7109375" customWidth="1"/>
    <col min="2044" max="2045" width="14.7109375" customWidth="1"/>
    <col min="2046" max="2046" width="21.140625" customWidth="1"/>
    <col min="2047" max="2049" width="12.7109375" customWidth="1"/>
    <col min="2050" max="2050" width="9" customWidth="1"/>
    <col min="2051" max="2051" width="10.42578125" customWidth="1"/>
    <col min="2052" max="2052" width="14.5703125" customWidth="1"/>
    <col min="2053" max="2053" width="14.42578125" customWidth="1"/>
    <col min="2054" max="2054" width="9.7109375" bestFit="1" customWidth="1"/>
    <col min="2056" max="2056" width="10.7109375" customWidth="1"/>
    <col min="2299" max="2299" width="3.7109375" customWidth="1"/>
    <col min="2300" max="2301" width="14.7109375" customWidth="1"/>
    <col min="2302" max="2302" width="21.140625" customWidth="1"/>
    <col min="2303" max="2305" width="12.7109375" customWidth="1"/>
    <col min="2306" max="2306" width="9" customWidth="1"/>
    <col min="2307" max="2307" width="10.42578125" customWidth="1"/>
    <col min="2308" max="2308" width="14.5703125" customWidth="1"/>
    <col min="2309" max="2309" width="14.42578125" customWidth="1"/>
    <col min="2310" max="2310" width="9.7109375" bestFit="1" customWidth="1"/>
    <col min="2312" max="2312" width="10.7109375" customWidth="1"/>
    <col min="2555" max="2555" width="3.7109375" customWidth="1"/>
    <col min="2556" max="2557" width="14.7109375" customWidth="1"/>
    <col min="2558" max="2558" width="21.140625" customWidth="1"/>
    <col min="2559" max="2561" width="12.7109375" customWidth="1"/>
    <col min="2562" max="2562" width="9" customWidth="1"/>
    <col min="2563" max="2563" width="10.42578125" customWidth="1"/>
    <col min="2564" max="2564" width="14.5703125" customWidth="1"/>
    <col min="2565" max="2565" width="14.42578125" customWidth="1"/>
    <col min="2566" max="2566" width="9.7109375" bestFit="1" customWidth="1"/>
    <col min="2568" max="2568" width="10.7109375" customWidth="1"/>
    <col min="2811" max="2811" width="3.7109375" customWidth="1"/>
    <col min="2812" max="2813" width="14.7109375" customWidth="1"/>
    <col min="2814" max="2814" width="21.140625" customWidth="1"/>
    <col min="2815" max="2817" width="12.7109375" customWidth="1"/>
    <col min="2818" max="2818" width="9" customWidth="1"/>
    <col min="2819" max="2819" width="10.42578125" customWidth="1"/>
    <col min="2820" max="2820" width="14.5703125" customWidth="1"/>
    <col min="2821" max="2821" width="14.42578125" customWidth="1"/>
    <col min="2822" max="2822" width="9.7109375" bestFit="1" customWidth="1"/>
    <col min="2824" max="2824" width="10.7109375" customWidth="1"/>
    <col min="3067" max="3067" width="3.7109375" customWidth="1"/>
    <col min="3068" max="3069" width="14.7109375" customWidth="1"/>
    <col min="3070" max="3070" width="21.140625" customWidth="1"/>
    <col min="3071" max="3073" width="12.7109375" customWidth="1"/>
    <col min="3074" max="3074" width="9" customWidth="1"/>
    <col min="3075" max="3075" width="10.42578125" customWidth="1"/>
    <col min="3076" max="3076" width="14.5703125" customWidth="1"/>
    <col min="3077" max="3077" width="14.42578125" customWidth="1"/>
    <col min="3078" max="3078" width="9.7109375" bestFit="1" customWidth="1"/>
    <col min="3080" max="3080" width="10.7109375" customWidth="1"/>
    <col min="3323" max="3323" width="3.7109375" customWidth="1"/>
    <col min="3324" max="3325" width="14.7109375" customWidth="1"/>
    <col min="3326" max="3326" width="21.140625" customWidth="1"/>
    <col min="3327" max="3329" width="12.7109375" customWidth="1"/>
    <col min="3330" max="3330" width="9" customWidth="1"/>
    <col min="3331" max="3331" width="10.42578125" customWidth="1"/>
    <col min="3332" max="3332" width="14.5703125" customWidth="1"/>
    <col min="3333" max="3333" width="14.42578125" customWidth="1"/>
    <col min="3334" max="3334" width="9.7109375" bestFit="1" customWidth="1"/>
    <col min="3336" max="3336" width="10.7109375" customWidth="1"/>
    <col min="3579" max="3579" width="3.7109375" customWidth="1"/>
    <col min="3580" max="3581" width="14.7109375" customWidth="1"/>
    <col min="3582" max="3582" width="21.140625" customWidth="1"/>
    <col min="3583" max="3585" width="12.7109375" customWidth="1"/>
    <col min="3586" max="3586" width="9" customWidth="1"/>
    <col min="3587" max="3587" width="10.42578125" customWidth="1"/>
    <col min="3588" max="3588" width="14.5703125" customWidth="1"/>
    <col min="3589" max="3589" width="14.42578125" customWidth="1"/>
    <col min="3590" max="3590" width="9.7109375" bestFit="1" customWidth="1"/>
    <col min="3592" max="3592" width="10.7109375" customWidth="1"/>
    <col min="3835" max="3835" width="3.7109375" customWidth="1"/>
    <col min="3836" max="3837" width="14.7109375" customWidth="1"/>
    <col min="3838" max="3838" width="21.140625" customWidth="1"/>
    <col min="3839" max="3841" width="12.7109375" customWidth="1"/>
    <col min="3842" max="3842" width="9" customWidth="1"/>
    <col min="3843" max="3843" width="10.42578125" customWidth="1"/>
    <col min="3844" max="3844" width="14.5703125" customWidth="1"/>
    <col min="3845" max="3845" width="14.42578125" customWidth="1"/>
    <col min="3846" max="3846" width="9.7109375" bestFit="1" customWidth="1"/>
    <col min="3848" max="3848" width="10.7109375" customWidth="1"/>
    <col min="4091" max="4091" width="3.7109375" customWidth="1"/>
    <col min="4092" max="4093" width="14.7109375" customWidth="1"/>
    <col min="4094" max="4094" width="21.140625" customWidth="1"/>
    <col min="4095" max="4097" width="12.7109375" customWidth="1"/>
    <col min="4098" max="4098" width="9" customWidth="1"/>
    <col min="4099" max="4099" width="10.42578125" customWidth="1"/>
    <col min="4100" max="4100" width="14.5703125" customWidth="1"/>
    <col min="4101" max="4101" width="14.42578125" customWidth="1"/>
    <col min="4102" max="4102" width="9.7109375" bestFit="1" customWidth="1"/>
    <col min="4104" max="4104" width="10.7109375" customWidth="1"/>
    <col min="4347" max="4347" width="3.7109375" customWidth="1"/>
    <col min="4348" max="4349" width="14.7109375" customWidth="1"/>
    <col min="4350" max="4350" width="21.140625" customWidth="1"/>
    <col min="4351" max="4353" width="12.7109375" customWidth="1"/>
    <col min="4354" max="4354" width="9" customWidth="1"/>
    <col min="4355" max="4355" width="10.42578125" customWidth="1"/>
    <col min="4356" max="4356" width="14.5703125" customWidth="1"/>
    <col min="4357" max="4357" width="14.42578125" customWidth="1"/>
    <col min="4358" max="4358" width="9.7109375" bestFit="1" customWidth="1"/>
    <col min="4360" max="4360" width="10.7109375" customWidth="1"/>
    <col min="4603" max="4603" width="3.7109375" customWidth="1"/>
    <col min="4604" max="4605" width="14.7109375" customWidth="1"/>
    <col min="4606" max="4606" width="21.140625" customWidth="1"/>
    <col min="4607" max="4609" width="12.7109375" customWidth="1"/>
    <col min="4610" max="4610" width="9" customWidth="1"/>
    <col min="4611" max="4611" width="10.42578125" customWidth="1"/>
    <col min="4612" max="4612" width="14.5703125" customWidth="1"/>
    <col min="4613" max="4613" width="14.42578125" customWidth="1"/>
    <col min="4614" max="4614" width="9.7109375" bestFit="1" customWidth="1"/>
    <col min="4616" max="4616" width="10.7109375" customWidth="1"/>
    <col min="4859" max="4859" width="3.7109375" customWidth="1"/>
    <col min="4860" max="4861" width="14.7109375" customWidth="1"/>
    <col min="4862" max="4862" width="21.140625" customWidth="1"/>
    <col min="4863" max="4865" width="12.7109375" customWidth="1"/>
    <col min="4866" max="4866" width="9" customWidth="1"/>
    <col min="4867" max="4867" width="10.42578125" customWidth="1"/>
    <col min="4868" max="4868" width="14.5703125" customWidth="1"/>
    <col min="4869" max="4869" width="14.42578125" customWidth="1"/>
    <col min="4870" max="4870" width="9.7109375" bestFit="1" customWidth="1"/>
    <col min="4872" max="4872" width="10.7109375" customWidth="1"/>
    <col min="5115" max="5115" width="3.7109375" customWidth="1"/>
    <col min="5116" max="5117" width="14.7109375" customWidth="1"/>
    <col min="5118" max="5118" width="21.140625" customWidth="1"/>
    <col min="5119" max="5121" width="12.7109375" customWidth="1"/>
    <col min="5122" max="5122" width="9" customWidth="1"/>
    <col min="5123" max="5123" width="10.42578125" customWidth="1"/>
    <col min="5124" max="5124" width="14.5703125" customWidth="1"/>
    <col min="5125" max="5125" width="14.42578125" customWidth="1"/>
    <col min="5126" max="5126" width="9.7109375" bestFit="1" customWidth="1"/>
    <col min="5128" max="5128" width="10.7109375" customWidth="1"/>
    <col min="5371" max="5371" width="3.7109375" customWidth="1"/>
    <col min="5372" max="5373" width="14.7109375" customWidth="1"/>
    <col min="5374" max="5374" width="21.140625" customWidth="1"/>
    <col min="5375" max="5377" width="12.7109375" customWidth="1"/>
    <col min="5378" max="5378" width="9" customWidth="1"/>
    <col min="5379" max="5379" width="10.42578125" customWidth="1"/>
    <col min="5380" max="5380" width="14.5703125" customWidth="1"/>
    <col min="5381" max="5381" width="14.42578125" customWidth="1"/>
    <col min="5382" max="5382" width="9.7109375" bestFit="1" customWidth="1"/>
    <col min="5384" max="5384" width="10.7109375" customWidth="1"/>
    <col min="5627" max="5627" width="3.7109375" customWidth="1"/>
    <col min="5628" max="5629" width="14.7109375" customWidth="1"/>
    <col min="5630" max="5630" width="21.140625" customWidth="1"/>
    <col min="5631" max="5633" width="12.7109375" customWidth="1"/>
    <col min="5634" max="5634" width="9" customWidth="1"/>
    <col min="5635" max="5635" width="10.42578125" customWidth="1"/>
    <col min="5636" max="5636" width="14.5703125" customWidth="1"/>
    <col min="5637" max="5637" width="14.42578125" customWidth="1"/>
    <col min="5638" max="5638" width="9.7109375" bestFit="1" customWidth="1"/>
    <col min="5640" max="5640" width="10.7109375" customWidth="1"/>
    <col min="5883" max="5883" width="3.7109375" customWidth="1"/>
    <col min="5884" max="5885" width="14.7109375" customWidth="1"/>
    <col min="5886" max="5886" width="21.140625" customWidth="1"/>
    <col min="5887" max="5889" width="12.7109375" customWidth="1"/>
    <col min="5890" max="5890" width="9" customWidth="1"/>
    <col min="5891" max="5891" width="10.42578125" customWidth="1"/>
    <col min="5892" max="5892" width="14.5703125" customWidth="1"/>
    <col min="5893" max="5893" width="14.42578125" customWidth="1"/>
    <col min="5894" max="5894" width="9.7109375" bestFit="1" customWidth="1"/>
    <col min="5896" max="5896" width="10.7109375" customWidth="1"/>
    <col min="6139" max="6139" width="3.7109375" customWidth="1"/>
    <col min="6140" max="6141" width="14.7109375" customWidth="1"/>
    <col min="6142" max="6142" width="21.140625" customWidth="1"/>
    <col min="6143" max="6145" width="12.7109375" customWidth="1"/>
    <col min="6146" max="6146" width="9" customWidth="1"/>
    <col min="6147" max="6147" width="10.42578125" customWidth="1"/>
    <col min="6148" max="6148" width="14.5703125" customWidth="1"/>
    <col min="6149" max="6149" width="14.42578125" customWidth="1"/>
    <col min="6150" max="6150" width="9.7109375" bestFit="1" customWidth="1"/>
    <col min="6152" max="6152" width="10.7109375" customWidth="1"/>
    <col min="6395" max="6395" width="3.7109375" customWidth="1"/>
    <col min="6396" max="6397" width="14.7109375" customWidth="1"/>
    <col min="6398" max="6398" width="21.140625" customWidth="1"/>
    <col min="6399" max="6401" width="12.7109375" customWidth="1"/>
    <col min="6402" max="6402" width="9" customWidth="1"/>
    <col min="6403" max="6403" width="10.42578125" customWidth="1"/>
    <col min="6404" max="6404" width="14.5703125" customWidth="1"/>
    <col min="6405" max="6405" width="14.42578125" customWidth="1"/>
    <col min="6406" max="6406" width="9.7109375" bestFit="1" customWidth="1"/>
    <col min="6408" max="6408" width="10.7109375" customWidth="1"/>
    <col min="6651" max="6651" width="3.7109375" customWidth="1"/>
    <col min="6652" max="6653" width="14.7109375" customWidth="1"/>
    <col min="6654" max="6654" width="21.140625" customWidth="1"/>
    <col min="6655" max="6657" width="12.7109375" customWidth="1"/>
    <col min="6658" max="6658" width="9" customWidth="1"/>
    <col min="6659" max="6659" width="10.42578125" customWidth="1"/>
    <col min="6660" max="6660" width="14.5703125" customWidth="1"/>
    <col min="6661" max="6661" width="14.42578125" customWidth="1"/>
    <col min="6662" max="6662" width="9.7109375" bestFit="1" customWidth="1"/>
    <col min="6664" max="6664" width="10.7109375" customWidth="1"/>
    <col min="6907" max="6907" width="3.7109375" customWidth="1"/>
    <col min="6908" max="6909" width="14.7109375" customWidth="1"/>
    <col min="6910" max="6910" width="21.140625" customWidth="1"/>
    <col min="6911" max="6913" width="12.7109375" customWidth="1"/>
    <col min="6914" max="6914" width="9" customWidth="1"/>
    <col min="6915" max="6915" width="10.42578125" customWidth="1"/>
    <col min="6916" max="6916" width="14.5703125" customWidth="1"/>
    <col min="6917" max="6917" width="14.42578125" customWidth="1"/>
    <col min="6918" max="6918" width="9.7109375" bestFit="1" customWidth="1"/>
    <col min="6920" max="6920" width="10.7109375" customWidth="1"/>
    <col min="7163" max="7163" width="3.7109375" customWidth="1"/>
    <col min="7164" max="7165" width="14.7109375" customWidth="1"/>
    <col min="7166" max="7166" width="21.140625" customWidth="1"/>
    <col min="7167" max="7169" width="12.7109375" customWidth="1"/>
    <col min="7170" max="7170" width="9" customWidth="1"/>
    <col min="7171" max="7171" width="10.42578125" customWidth="1"/>
    <col min="7172" max="7172" width="14.5703125" customWidth="1"/>
    <col min="7173" max="7173" width="14.42578125" customWidth="1"/>
    <col min="7174" max="7174" width="9.7109375" bestFit="1" customWidth="1"/>
    <col min="7176" max="7176" width="10.7109375" customWidth="1"/>
    <col min="7419" max="7419" width="3.7109375" customWidth="1"/>
    <col min="7420" max="7421" width="14.7109375" customWidth="1"/>
    <col min="7422" max="7422" width="21.140625" customWidth="1"/>
    <col min="7423" max="7425" width="12.7109375" customWidth="1"/>
    <col min="7426" max="7426" width="9" customWidth="1"/>
    <col min="7427" max="7427" width="10.42578125" customWidth="1"/>
    <col min="7428" max="7428" width="14.5703125" customWidth="1"/>
    <col min="7429" max="7429" width="14.42578125" customWidth="1"/>
    <col min="7430" max="7430" width="9.7109375" bestFit="1" customWidth="1"/>
    <col min="7432" max="7432" width="10.7109375" customWidth="1"/>
    <col min="7675" max="7675" width="3.7109375" customWidth="1"/>
    <col min="7676" max="7677" width="14.7109375" customWidth="1"/>
    <col min="7678" max="7678" width="21.140625" customWidth="1"/>
    <col min="7679" max="7681" width="12.7109375" customWidth="1"/>
    <col min="7682" max="7682" width="9" customWidth="1"/>
    <col min="7683" max="7683" width="10.42578125" customWidth="1"/>
    <col min="7684" max="7684" width="14.5703125" customWidth="1"/>
    <col min="7685" max="7685" width="14.42578125" customWidth="1"/>
    <col min="7686" max="7686" width="9.7109375" bestFit="1" customWidth="1"/>
    <col min="7688" max="7688" width="10.7109375" customWidth="1"/>
    <col min="7931" max="7931" width="3.7109375" customWidth="1"/>
    <col min="7932" max="7933" width="14.7109375" customWidth="1"/>
    <col min="7934" max="7934" width="21.140625" customWidth="1"/>
    <col min="7935" max="7937" width="12.7109375" customWidth="1"/>
    <col min="7938" max="7938" width="9" customWidth="1"/>
    <col min="7939" max="7939" width="10.42578125" customWidth="1"/>
    <col min="7940" max="7940" width="14.5703125" customWidth="1"/>
    <col min="7941" max="7941" width="14.42578125" customWidth="1"/>
    <col min="7942" max="7942" width="9.7109375" bestFit="1" customWidth="1"/>
    <col min="7944" max="7944" width="10.7109375" customWidth="1"/>
    <col min="8187" max="8187" width="3.7109375" customWidth="1"/>
    <col min="8188" max="8189" width="14.7109375" customWidth="1"/>
    <col min="8190" max="8190" width="21.140625" customWidth="1"/>
    <col min="8191" max="8193" width="12.7109375" customWidth="1"/>
    <col min="8194" max="8194" width="9" customWidth="1"/>
    <col min="8195" max="8195" width="10.42578125" customWidth="1"/>
    <col min="8196" max="8196" width="14.5703125" customWidth="1"/>
    <col min="8197" max="8197" width="14.42578125" customWidth="1"/>
    <col min="8198" max="8198" width="9.7109375" bestFit="1" customWidth="1"/>
    <col min="8200" max="8200" width="10.7109375" customWidth="1"/>
    <col min="8443" max="8443" width="3.7109375" customWidth="1"/>
    <col min="8444" max="8445" width="14.7109375" customWidth="1"/>
    <col min="8446" max="8446" width="21.140625" customWidth="1"/>
    <col min="8447" max="8449" width="12.7109375" customWidth="1"/>
    <col min="8450" max="8450" width="9" customWidth="1"/>
    <col min="8451" max="8451" width="10.42578125" customWidth="1"/>
    <col min="8452" max="8452" width="14.5703125" customWidth="1"/>
    <col min="8453" max="8453" width="14.42578125" customWidth="1"/>
    <col min="8454" max="8454" width="9.7109375" bestFit="1" customWidth="1"/>
    <col min="8456" max="8456" width="10.7109375" customWidth="1"/>
    <col min="8699" max="8699" width="3.7109375" customWidth="1"/>
    <col min="8700" max="8701" width="14.7109375" customWidth="1"/>
    <col min="8702" max="8702" width="21.140625" customWidth="1"/>
    <col min="8703" max="8705" width="12.7109375" customWidth="1"/>
    <col min="8706" max="8706" width="9" customWidth="1"/>
    <col min="8707" max="8707" width="10.42578125" customWidth="1"/>
    <col min="8708" max="8708" width="14.5703125" customWidth="1"/>
    <col min="8709" max="8709" width="14.42578125" customWidth="1"/>
    <col min="8710" max="8710" width="9.7109375" bestFit="1" customWidth="1"/>
    <col min="8712" max="8712" width="10.7109375" customWidth="1"/>
    <col min="8955" max="8955" width="3.7109375" customWidth="1"/>
    <col min="8956" max="8957" width="14.7109375" customWidth="1"/>
    <col min="8958" max="8958" width="21.140625" customWidth="1"/>
    <col min="8959" max="8961" width="12.7109375" customWidth="1"/>
    <col min="8962" max="8962" width="9" customWidth="1"/>
    <col min="8963" max="8963" width="10.42578125" customWidth="1"/>
    <col min="8964" max="8964" width="14.5703125" customWidth="1"/>
    <col min="8965" max="8965" width="14.42578125" customWidth="1"/>
    <col min="8966" max="8966" width="9.7109375" bestFit="1" customWidth="1"/>
    <col min="8968" max="8968" width="10.7109375" customWidth="1"/>
    <col min="9211" max="9211" width="3.7109375" customWidth="1"/>
    <col min="9212" max="9213" width="14.7109375" customWidth="1"/>
    <col min="9214" max="9214" width="21.140625" customWidth="1"/>
    <col min="9215" max="9217" width="12.7109375" customWidth="1"/>
    <col min="9218" max="9218" width="9" customWidth="1"/>
    <col min="9219" max="9219" width="10.42578125" customWidth="1"/>
    <col min="9220" max="9220" width="14.5703125" customWidth="1"/>
    <col min="9221" max="9221" width="14.42578125" customWidth="1"/>
    <col min="9222" max="9222" width="9.7109375" bestFit="1" customWidth="1"/>
    <col min="9224" max="9224" width="10.7109375" customWidth="1"/>
    <col min="9467" max="9467" width="3.7109375" customWidth="1"/>
    <col min="9468" max="9469" width="14.7109375" customWidth="1"/>
    <col min="9470" max="9470" width="21.140625" customWidth="1"/>
    <col min="9471" max="9473" width="12.7109375" customWidth="1"/>
    <col min="9474" max="9474" width="9" customWidth="1"/>
    <col min="9475" max="9475" width="10.42578125" customWidth="1"/>
    <col min="9476" max="9476" width="14.5703125" customWidth="1"/>
    <col min="9477" max="9477" width="14.42578125" customWidth="1"/>
    <col min="9478" max="9478" width="9.7109375" bestFit="1" customWidth="1"/>
    <col min="9480" max="9480" width="10.7109375" customWidth="1"/>
    <col min="9723" max="9723" width="3.7109375" customWidth="1"/>
    <col min="9724" max="9725" width="14.7109375" customWidth="1"/>
    <col min="9726" max="9726" width="21.140625" customWidth="1"/>
    <col min="9727" max="9729" width="12.7109375" customWidth="1"/>
    <col min="9730" max="9730" width="9" customWidth="1"/>
    <col min="9731" max="9731" width="10.42578125" customWidth="1"/>
    <col min="9732" max="9732" width="14.5703125" customWidth="1"/>
    <col min="9733" max="9733" width="14.42578125" customWidth="1"/>
    <col min="9734" max="9734" width="9.7109375" bestFit="1" customWidth="1"/>
    <col min="9736" max="9736" width="10.7109375" customWidth="1"/>
    <col min="9979" max="9979" width="3.7109375" customWidth="1"/>
    <col min="9980" max="9981" width="14.7109375" customWidth="1"/>
    <col min="9982" max="9982" width="21.140625" customWidth="1"/>
    <col min="9983" max="9985" width="12.7109375" customWidth="1"/>
    <col min="9986" max="9986" width="9" customWidth="1"/>
    <col min="9987" max="9987" width="10.42578125" customWidth="1"/>
    <col min="9988" max="9988" width="14.5703125" customWidth="1"/>
    <col min="9989" max="9989" width="14.42578125" customWidth="1"/>
    <col min="9990" max="9990" width="9.7109375" bestFit="1" customWidth="1"/>
    <col min="9992" max="9992" width="10.7109375" customWidth="1"/>
    <col min="10235" max="10235" width="3.7109375" customWidth="1"/>
    <col min="10236" max="10237" width="14.7109375" customWidth="1"/>
    <col min="10238" max="10238" width="21.140625" customWidth="1"/>
    <col min="10239" max="10241" width="12.7109375" customWidth="1"/>
    <col min="10242" max="10242" width="9" customWidth="1"/>
    <col min="10243" max="10243" width="10.42578125" customWidth="1"/>
    <col min="10244" max="10244" width="14.5703125" customWidth="1"/>
    <col min="10245" max="10245" width="14.42578125" customWidth="1"/>
    <col min="10246" max="10246" width="9.7109375" bestFit="1" customWidth="1"/>
    <col min="10248" max="10248" width="10.7109375" customWidth="1"/>
    <col min="10491" max="10491" width="3.7109375" customWidth="1"/>
    <col min="10492" max="10493" width="14.7109375" customWidth="1"/>
    <col min="10494" max="10494" width="21.140625" customWidth="1"/>
    <col min="10495" max="10497" width="12.7109375" customWidth="1"/>
    <col min="10498" max="10498" width="9" customWidth="1"/>
    <col min="10499" max="10499" width="10.42578125" customWidth="1"/>
    <col min="10500" max="10500" width="14.5703125" customWidth="1"/>
    <col min="10501" max="10501" width="14.42578125" customWidth="1"/>
    <col min="10502" max="10502" width="9.7109375" bestFit="1" customWidth="1"/>
    <col min="10504" max="10504" width="10.7109375" customWidth="1"/>
    <col min="10747" max="10747" width="3.7109375" customWidth="1"/>
    <col min="10748" max="10749" width="14.7109375" customWidth="1"/>
    <col min="10750" max="10750" width="21.140625" customWidth="1"/>
    <col min="10751" max="10753" width="12.7109375" customWidth="1"/>
    <col min="10754" max="10754" width="9" customWidth="1"/>
    <col min="10755" max="10755" width="10.42578125" customWidth="1"/>
    <col min="10756" max="10756" width="14.5703125" customWidth="1"/>
    <col min="10757" max="10757" width="14.42578125" customWidth="1"/>
    <col min="10758" max="10758" width="9.7109375" bestFit="1" customWidth="1"/>
    <col min="10760" max="10760" width="10.7109375" customWidth="1"/>
    <col min="11003" max="11003" width="3.7109375" customWidth="1"/>
    <col min="11004" max="11005" width="14.7109375" customWidth="1"/>
    <col min="11006" max="11006" width="21.140625" customWidth="1"/>
    <col min="11007" max="11009" width="12.7109375" customWidth="1"/>
    <col min="11010" max="11010" width="9" customWidth="1"/>
    <col min="11011" max="11011" width="10.42578125" customWidth="1"/>
    <col min="11012" max="11012" width="14.5703125" customWidth="1"/>
    <col min="11013" max="11013" width="14.42578125" customWidth="1"/>
    <col min="11014" max="11014" width="9.7109375" bestFit="1" customWidth="1"/>
    <col min="11016" max="11016" width="10.7109375" customWidth="1"/>
    <col min="11259" max="11259" width="3.7109375" customWidth="1"/>
    <col min="11260" max="11261" width="14.7109375" customWidth="1"/>
    <col min="11262" max="11262" width="21.140625" customWidth="1"/>
    <col min="11263" max="11265" width="12.7109375" customWidth="1"/>
    <col min="11266" max="11266" width="9" customWidth="1"/>
    <col min="11267" max="11267" width="10.42578125" customWidth="1"/>
    <col min="11268" max="11268" width="14.5703125" customWidth="1"/>
    <col min="11269" max="11269" width="14.42578125" customWidth="1"/>
    <col min="11270" max="11270" width="9.7109375" bestFit="1" customWidth="1"/>
    <col min="11272" max="11272" width="10.7109375" customWidth="1"/>
    <col min="11515" max="11515" width="3.7109375" customWidth="1"/>
    <col min="11516" max="11517" width="14.7109375" customWidth="1"/>
    <col min="11518" max="11518" width="21.140625" customWidth="1"/>
    <col min="11519" max="11521" width="12.7109375" customWidth="1"/>
    <col min="11522" max="11522" width="9" customWidth="1"/>
    <col min="11523" max="11523" width="10.42578125" customWidth="1"/>
    <col min="11524" max="11524" width="14.5703125" customWidth="1"/>
    <col min="11525" max="11525" width="14.42578125" customWidth="1"/>
    <col min="11526" max="11526" width="9.7109375" bestFit="1" customWidth="1"/>
    <col min="11528" max="11528" width="10.7109375" customWidth="1"/>
    <col min="11771" max="11771" width="3.7109375" customWidth="1"/>
    <col min="11772" max="11773" width="14.7109375" customWidth="1"/>
    <col min="11774" max="11774" width="21.140625" customWidth="1"/>
    <col min="11775" max="11777" width="12.7109375" customWidth="1"/>
    <col min="11778" max="11778" width="9" customWidth="1"/>
    <col min="11779" max="11779" width="10.42578125" customWidth="1"/>
    <col min="11780" max="11780" width="14.5703125" customWidth="1"/>
    <col min="11781" max="11781" width="14.42578125" customWidth="1"/>
    <col min="11782" max="11782" width="9.7109375" bestFit="1" customWidth="1"/>
    <col min="11784" max="11784" width="10.7109375" customWidth="1"/>
    <col min="12027" max="12027" width="3.7109375" customWidth="1"/>
    <col min="12028" max="12029" width="14.7109375" customWidth="1"/>
    <col min="12030" max="12030" width="21.140625" customWidth="1"/>
    <col min="12031" max="12033" width="12.7109375" customWidth="1"/>
    <col min="12034" max="12034" width="9" customWidth="1"/>
    <col min="12035" max="12035" width="10.42578125" customWidth="1"/>
    <col min="12036" max="12036" width="14.5703125" customWidth="1"/>
    <col min="12037" max="12037" width="14.42578125" customWidth="1"/>
    <col min="12038" max="12038" width="9.7109375" bestFit="1" customWidth="1"/>
    <col min="12040" max="12040" width="10.7109375" customWidth="1"/>
    <col min="12283" max="12283" width="3.7109375" customWidth="1"/>
    <col min="12284" max="12285" width="14.7109375" customWidth="1"/>
    <col min="12286" max="12286" width="21.140625" customWidth="1"/>
    <col min="12287" max="12289" width="12.7109375" customWidth="1"/>
    <col min="12290" max="12290" width="9" customWidth="1"/>
    <col min="12291" max="12291" width="10.42578125" customWidth="1"/>
    <col min="12292" max="12292" width="14.5703125" customWidth="1"/>
    <col min="12293" max="12293" width="14.42578125" customWidth="1"/>
    <col min="12294" max="12294" width="9.7109375" bestFit="1" customWidth="1"/>
    <col min="12296" max="12296" width="10.7109375" customWidth="1"/>
    <col min="12539" max="12539" width="3.7109375" customWidth="1"/>
    <col min="12540" max="12541" width="14.7109375" customWidth="1"/>
    <col min="12542" max="12542" width="21.140625" customWidth="1"/>
    <col min="12543" max="12545" width="12.7109375" customWidth="1"/>
    <col min="12546" max="12546" width="9" customWidth="1"/>
    <col min="12547" max="12547" width="10.42578125" customWidth="1"/>
    <col min="12548" max="12548" width="14.5703125" customWidth="1"/>
    <col min="12549" max="12549" width="14.42578125" customWidth="1"/>
    <col min="12550" max="12550" width="9.7109375" bestFit="1" customWidth="1"/>
    <col min="12552" max="12552" width="10.7109375" customWidth="1"/>
    <col min="12795" max="12795" width="3.7109375" customWidth="1"/>
    <col min="12796" max="12797" width="14.7109375" customWidth="1"/>
    <col min="12798" max="12798" width="21.140625" customWidth="1"/>
    <col min="12799" max="12801" width="12.7109375" customWidth="1"/>
    <col min="12802" max="12802" width="9" customWidth="1"/>
    <col min="12803" max="12803" width="10.42578125" customWidth="1"/>
    <col min="12804" max="12804" width="14.5703125" customWidth="1"/>
    <col min="12805" max="12805" width="14.42578125" customWidth="1"/>
    <col min="12806" max="12806" width="9.7109375" bestFit="1" customWidth="1"/>
    <col min="12808" max="12808" width="10.7109375" customWidth="1"/>
    <col min="13051" max="13051" width="3.7109375" customWidth="1"/>
    <col min="13052" max="13053" width="14.7109375" customWidth="1"/>
    <col min="13054" max="13054" width="21.140625" customWidth="1"/>
    <col min="13055" max="13057" width="12.7109375" customWidth="1"/>
    <col min="13058" max="13058" width="9" customWidth="1"/>
    <col min="13059" max="13059" width="10.42578125" customWidth="1"/>
    <col min="13060" max="13060" width="14.5703125" customWidth="1"/>
    <col min="13061" max="13061" width="14.42578125" customWidth="1"/>
    <col min="13062" max="13062" width="9.7109375" bestFit="1" customWidth="1"/>
    <col min="13064" max="13064" width="10.7109375" customWidth="1"/>
    <col min="13307" max="13307" width="3.7109375" customWidth="1"/>
    <col min="13308" max="13309" width="14.7109375" customWidth="1"/>
    <col min="13310" max="13310" width="21.140625" customWidth="1"/>
    <col min="13311" max="13313" width="12.7109375" customWidth="1"/>
    <col min="13314" max="13314" width="9" customWidth="1"/>
    <col min="13315" max="13315" width="10.42578125" customWidth="1"/>
    <col min="13316" max="13316" width="14.5703125" customWidth="1"/>
    <col min="13317" max="13317" width="14.42578125" customWidth="1"/>
    <col min="13318" max="13318" width="9.7109375" bestFit="1" customWidth="1"/>
    <col min="13320" max="13320" width="10.7109375" customWidth="1"/>
    <col min="13563" max="13563" width="3.7109375" customWidth="1"/>
    <col min="13564" max="13565" width="14.7109375" customWidth="1"/>
    <col min="13566" max="13566" width="21.140625" customWidth="1"/>
    <col min="13567" max="13569" width="12.7109375" customWidth="1"/>
    <col min="13570" max="13570" width="9" customWidth="1"/>
    <col min="13571" max="13571" width="10.42578125" customWidth="1"/>
    <col min="13572" max="13572" width="14.5703125" customWidth="1"/>
    <col min="13573" max="13573" width="14.42578125" customWidth="1"/>
    <col min="13574" max="13574" width="9.7109375" bestFit="1" customWidth="1"/>
    <col min="13576" max="13576" width="10.7109375" customWidth="1"/>
    <col min="13819" max="13819" width="3.7109375" customWidth="1"/>
    <col min="13820" max="13821" width="14.7109375" customWidth="1"/>
    <col min="13822" max="13822" width="21.140625" customWidth="1"/>
    <col min="13823" max="13825" width="12.7109375" customWidth="1"/>
    <col min="13826" max="13826" width="9" customWidth="1"/>
    <col min="13827" max="13827" width="10.42578125" customWidth="1"/>
    <col min="13828" max="13828" width="14.5703125" customWidth="1"/>
    <col min="13829" max="13829" width="14.42578125" customWidth="1"/>
    <col min="13830" max="13830" width="9.7109375" bestFit="1" customWidth="1"/>
    <col min="13832" max="13832" width="10.7109375" customWidth="1"/>
    <col min="14075" max="14075" width="3.7109375" customWidth="1"/>
    <col min="14076" max="14077" width="14.7109375" customWidth="1"/>
    <col min="14078" max="14078" width="21.140625" customWidth="1"/>
    <col min="14079" max="14081" width="12.7109375" customWidth="1"/>
    <col min="14082" max="14082" width="9" customWidth="1"/>
    <col min="14083" max="14083" width="10.42578125" customWidth="1"/>
    <col min="14084" max="14084" width="14.5703125" customWidth="1"/>
    <col min="14085" max="14085" width="14.42578125" customWidth="1"/>
    <col min="14086" max="14086" width="9.7109375" bestFit="1" customWidth="1"/>
    <col min="14088" max="14088" width="10.7109375" customWidth="1"/>
    <col min="14331" max="14331" width="3.7109375" customWidth="1"/>
    <col min="14332" max="14333" width="14.7109375" customWidth="1"/>
    <col min="14334" max="14334" width="21.140625" customWidth="1"/>
    <col min="14335" max="14337" width="12.7109375" customWidth="1"/>
    <col min="14338" max="14338" width="9" customWidth="1"/>
    <col min="14339" max="14339" width="10.42578125" customWidth="1"/>
    <col min="14340" max="14340" width="14.5703125" customWidth="1"/>
    <col min="14341" max="14341" width="14.42578125" customWidth="1"/>
    <col min="14342" max="14342" width="9.7109375" bestFit="1" customWidth="1"/>
    <col min="14344" max="14344" width="10.7109375" customWidth="1"/>
    <col min="14587" max="14587" width="3.7109375" customWidth="1"/>
    <col min="14588" max="14589" width="14.7109375" customWidth="1"/>
    <col min="14590" max="14590" width="21.140625" customWidth="1"/>
    <col min="14591" max="14593" width="12.7109375" customWidth="1"/>
    <col min="14594" max="14594" width="9" customWidth="1"/>
    <col min="14595" max="14595" width="10.42578125" customWidth="1"/>
    <col min="14596" max="14596" width="14.5703125" customWidth="1"/>
    <col min="14597" max="14597" width="14.42578125" customWidth="1"/>
    <col min="14598" max="14598" width="9.7109375" bestFit="1" customWidth="1"/>
    <col min="14600" max="14600" width="10.7109375" customWidth="1"/>
    <col min="14843" max="14843" width="3.7109375" customWidth="1"/>
    <col min="14844" max="14845" width="14.7109375" customWidth="1"/>
    <col min="14846" max="14846" width="21.140625" customWidth="1"/>
    <col min="14847" max="14849" width="12.7109375" customWidth="1"/>
    <col min="14850" max="14850" width="9" customWidth="1"/>
    <col min="14851" max="14851" width="10.42578125" customWidth="1"/>
    <col min="14852" max="14852" width="14.5703125" customWidth="1"/>
    <col min="14853" max="14853" width="14.42578125" customWidth="1"/>
    <col min="14854" max="14854" width="9.7109375" bestFit="1" customWidth="1"/>
    <col min="14856" max="14856" width="10.7109375" customWidth="1"/>
    <col min="15099" max="15099" width="3.7109375" customWidth="1"/>
    <col min="15100" max="15101" width="14.7109375" customWidth="1"/>
    <col min="15102" max="15102" width="21.140625" customWidth="1"/>
    <col min="15103" max="15105" width="12.7109375" customWidth="1"/>
    <col min="15106" max="15106" width="9" customWidth="1"/>
    <col min="15107" max="15107" width="10.42578125" customWidth="1"/>
    <col min="15108" max="15108" width="14.5703125" customWidth="1"/>
    <col min="15109" max="15109" width="14.42578125" customWidth="1"/>
    <col min="15110" max="15110" width="9.7109375" bestFit="1" customWidth="1"/>
    <col min="15112" max="15112" width="10.7109375" customWidth="1"/>
    <col min="15355" max="15355" width="3.7109375" customWidth="1"/>
    <col min="15356" max="15357" width="14.7109375" customWidth="1"/>
    <col min="15358" max="15358" width="21.140625" customWidth="1"/>
    <col min="15359" max="15361" width="12.7109375" customWidth="1"/>
    <col min="15362" max="15362" width="9" customWidth="1"/>
    <col min="15363" max="15363" width="10.42578125" customWidth="1"/>
    <col min="15364" max="15364" width="14.5703125" customWidth="1"/>
    <col min="15365" max="15365" width="14.42578125" customWidth="1"/>
    <col min="15366" max="15366" width="9.7109375" bestFit="1" customWidth="1"/>
    <col min="15368" max="15368" width="10.7109375" customWidth="1"/>
    <col min="15611" max="15611" width="3.7109375" customWidth="1"/>
    <col min="15612" max="15613" width="14.7109375" customWidth="1"/>
    <col min="15614" max="15614" width="21.140625" customWidth="1"/>
    <col min="15615" max="15617" width="12.7109375" customWidth="1"/>
    <col min="15618" max="15618" width="9" customWidth="1"/>
    <col min="15619" max="15619" width="10.42578125" customWidth="1"/>
    <col min="15620" max="15620" width="14.5703125" customWidth="1"/>
    <col min="15621" max="15621" width="14.42578125" customWidth="1"/>
    <col min="15622" max="15622" width="9.7109375" bestFit="1" customWidth="1"/>
    <col min="15624" max="15624" width="10.7109375" customWidth="1"/>
    <col min="15867" max="15867" width="3.7109375" customWidth="1"/>
    <col min="15868" max="15869" width="14.7109375" customWidth="1"/>
    <col min="15870" max="15870" width="21.140625" customWidth="1"/>
    <col min="15871" max="15873" width="12.7109375" customWidth="1"/>
    <col min="15874" max="15874" width="9" customWidth="1"/>
    <col min="15875" max="15875" width="10.42578125" customWidth="1"/>
    <col min="15876" max="15876" width="14.5703125" customWidth="1"/>
    <col min="15877" max="15877" width="14.42578125" customWidth="1"/>
    <col min="15878" max="15878" width="9.7109375" bestFit="1" customWidth="1"/>
    <col min="15880" max="15880" width="10.7109375" customWidth="1"/>
    <col min="16123" max="16123" width="3.7109375" customWidth="1"/>
    <col min="16124" max="16125" width="14.7109375" customWidth="1"/>
    <col min="16126" max="16126" width="21.140625" customWidth="1"/>
    <col min="16127" max="16129" width="12.7109375" customWidth="1"/>
    <col min="16130" max="16130" width="9" customWidth="1"/>
    <col min="16131" max="16131" width="10.42578125" customWidth="1"/>
    <col min="16132" max="16132" width="14.5703125" customWidth="1"/>
    <col min="16133" max="16133" width="14.42578125" customWidth="1"/>
    <col min="16134" max="16134" width="9.7109375" bestFit="1" customWidth="1"/>
    <col min="16136" max="16136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215</v>
      </c>
      <c r="B20" s="583"/>
      <c r="C20" s="583"/>
      <c r="D20" s="584" t="s">
        <v>23</v>
      </c>
      <c r="E20" s="584"/>
      <c r="F20" s="560">
        <f>Salário!D9</f>
        <v>12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331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Salário!C9</f>
        <v>8621-40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346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Salário!E10</f>
        <v>1469.6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1469.6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0.3</v>
      </c>
      <c r="G37" s="57">
        <f>$G$36*F37</f>
        <v>440.87999999999994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1910.4799999999998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492" t="s">
        <v>9</v>
      </c>
      <c r="B44" s="493" t="s">
        <v>48</v>
      </c>
      <c r="C44" s="493"/>
      <c r="D44" s="494"/>
      <c r="E44" s="495"/>
      <c r="F44" s="496">
        <v>0.125</v>
      </c>
      <c r="G44" s="497">
        <f>$G$41*F44</f>
        <v>238.80999999999997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238.80999999999997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498">
        <f>G41+G45</f>
        <v>2149.29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10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10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10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10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  <c r="J52" s="99"/>
    </row>
    <row r="53" spans="1:10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159.13999999999999</v>
      </c>
      <c r="H53" s="58"/>
    </row>
    <row r="54" spans="1:10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159.13999999999999</v>
      </c>
      <c r="H54" s="58"/>
      <c r="J54" s="60"/>
    </row>
    <row r="55" spans="1:10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53.11</v>
      </c>
      <c r="H55" s="58"/>
      <c r="J55" s="60"/>
    </row>
    <row r="56" spans="1:10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371.39</v>
      </c>
      <c r="H56" s="79"/>
    </row>
    <row r="57" spans="1:10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10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10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10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10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152.84</v>
      </c>
      <c r="H61" s="58"/>
    </row>
    <row r="62" spans="1:10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382.1</v>
      </c>
      <c r="H62" s="58"/>
    </row>
    <row r="63" spans="1:10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57.31</v>
      </c>
      <c r="H63" s="58"/>
    </row>
    <row r="64" spans="1:10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28.66</v>
      </c>
      <c r="H64" s="58"/>
    </row>
    <row r="65" spans="1:11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19.100000000000001</v>
      </c>
      <c r="H65" s="58"/>
    </row>
    <row r="66" spans="1:11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11.46</v>
      </c>
      <c r="H66" s="58"/>
    </row>
    <row r="67" spans="1:11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3.82</v>
      </c>
      <c r="H67" s="58"/>
    </row>
    <row r="68" spans="1:11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47.76</v>
      </c>
      <c r="H68" s="58"/>
    </row>
    <row r="69" spans="1:11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703.05000000000007</v>
      </c>
      <c r="H69" s="79"/>
    </row>
    <row r="70" spans="1:11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11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11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  <c r="K72" s="471"/>
    </row>
    <row r="73" spans="1:11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  <c r="K73" s="472"/>
    </row>
    <row r="74" spans="1:11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</row>
    <row r="75" spans="1:11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11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11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11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11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11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1473.08</v>
      </c>
      <c r="H80" s="79"/>
    </row>
    <row r="81" spans="1:9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9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9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9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9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95.15</v>
      </c>
      <c r="H85" s="58"/>
    </row>
    <row r="86" spans="1:9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7.53</v>
      </c>
      <c r="H86" s="58"/>
    </row>
    <row r="87" spans="1:9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87.17</v>
      </c>
      <c r="H87" s="58"/>
      <c r="I87" s="144"/>
    </row>
    <row r="88" spans="1:9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22.13</v>
      </c>
      <c r="H88" s="58"/>
    </row>
    <row r="89" spans="1:9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8.2100000000000009</v>
      </c>
      <c r="H89" s="58"/>
    </row>
    <row r="90" spans="1:9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0.68</v>
      </c>
      <c r="H90" s="58"/>
    </row>
    <row r="91" spans="1:9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9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220.87000000000003</v>
      </c>
      <c r="H92" s="79"/>
    </row>
    <row r="93" spans="1:9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9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9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9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9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9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9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9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9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9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9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9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179">
        <v>181.51</v>
      </c>
      <c r="H120" s="58"/>
    </row>
    <row r="121" spans="1:9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214.4</v>
      </c>
      <c r="H121" s="58"/>
    </row>
    <row r="122" spans="1:9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68.599999999999994</v>
      </c>
      <c r="H122" s="58"/>
      <c r="I122" s="185"/>
    </row>
    <row r="123" spans="1:9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9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9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9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692.96</v>
      </c>
      <c r="H126" s="192"/>
    </row>
    <row r="127" spans="1:9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9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194">
        <f>G126+G114+G92+G80+G47</f>
        <v>4536.2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272.17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326.49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486.07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205.19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280.88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1084.73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2149.29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1473.08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220.87000000000003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692.96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4536.2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1084.73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5620.93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214</v>
      </c>
      <c r="C161" s="291">
        <f>G153</f>
        <v>5620.93</v>
      </c>
      <c r="D161" s="250">
        <v>1</v>
      </c>
      <c r="E161" s="249">
        <f>C161*D161</f>
        <v>5620.93</v>
      </c>
      <c r="F161" s="292">
        <f>F20</f>
        <v>12</v>
      </c>
      <c r="G161" s="293">
        <f>ROUND((E161*F161),2)</f>
        <v>67451.16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67451.16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5620.93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67451.16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809413.92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7F7E4-A9B4-4E6B-BF9E-40338D7DB39E}">
  <dimension ref="A1:H173"/>
  <sheetViews>
    <sheetView zoomScale="110" zoomScaleNormal="110" workbookViewId="0">
      <selection activeCell="N26" sqref="N26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48" max="248" width="3.7109375" customWidth="1"/>
    <col min="249" max="250" width="14.7109375" customWidth="1"/>
    <col min="251" max="251" width="21.140625" customWidth="1"/>
    <col min="252" max="254" width="12.7109375" customWidth="1"/>
    <col min="255" max="255" width="9" customWidth="1"/>
    <col min="256" max="256" width="10.42578125" customWidth="1"/>
    <col min="257" max="257" width="14.5703125" customWidth="1"/>
    <col min="258" max="258" width="14.42578125" customWidth="1"/>
    <col min="259" max="259" width="9.7109375" bestFit="1" customWidth="1"/>
    <col min="261" max="261" width="10.7109375" customWidth="1"/>
    <col min="504" max="504" width="3.7109375" customWidth="1"/>
    <col min="505" max="506" width="14.7109375" customWidth="1"/>
    <col min="507" max="507" width="21.140625" customWidth="1"/>
    <col min="508" max="510" width="12.7109375" customWidth="1"/>
    <col min="511" max="511" width="9" customWidth="1"/>
    <col min="512" max="512" width="10.42578125" customWidth="1"/>
    <col min="513" max="513" width="14.5703125" customWidth="1"/>
    <col min="514" max="514" width="14.42578125" customWidth="1"/>
    <col min="515" max="515" width="9.7109375" bestFit="1" customWidth="1"/>
    <col min="517" max="517" width="10.7109375" customWidth="1"/>
    <col min="760" max="760" width="3.7109375" customWidth="1"/>
    <col min="761" max="762" width="14.7109375" customWidth="1"/>
    <col min="763" max="763" width="21.140625" customWidth="1"/>
    <col min="764" max="766" width="12.7109375" customWidth="1"/>
    <col min="767" max="767" width="9" customWidth="1"/>
    <col min="768" max="768" width="10.42578125" customWidth="1"/>
    <col min="769" max="769" width="14.5703125" customWidth="1"/>
    <col min="770" max="770" width="14.42578125" customWidth="1"/>
    <col min="771" max="771" width="9.7109375" bestFit="1" customWidth="1"/>
    <col min="773" max="773" width="10.7109375" customWidth="1"/>
    <col min="1016" max="1016" width="3.7109375" customWidth="1"/>
    <col min="1017" max="1018" width="14.7109375" customWidth="1"/>
    <col min="1019" max="1019" width="21.140625" customWidth="1"/>
    <col min="1020" max="1022" width="12.7109375" customWidth="1"/>
    <col min="1023" max="1023" width="9" customWidth="1"/>
    <col min="1024" max="1024" width="10.42578125" customWidth="1"/>
    <col min="1025" max="1025" width="14.5703125" customWidth="1"/>
    <col min="1026" max="1026" width="14.42578125" customWidth="1"/>
    <col min="1027" max="1027" width="9.7109375" bestFit="1" customWidth="1"/>
    <col min="1029" max="1029" width="10.7109375" customWidth="1"/>
    <col min="1272" max="1272" width="3.7109375" customWidth="1"/>
    <col min="1273" max="1274" width="14.7109375" customWidth="1"/>
    <col min="1275" max="1275" width="21.140625" customWidth="1"/>
    <col min="1276" max="1278" width="12.7109375" customWidth="1"/>
    <col min="1279" max="1279" width="9" customWidth="1"/>
    <col min="1280" max="1280" width="10.42578125" customWidth="1"/>
    <col min="1281" max="1281" width="14.5703125" customWidth="1"/>
    <col min="1282" max="1282" width="14.42578125" customWidth="1"/>
    <col min="1283" max="1283" width="9.7109375" bestFit="1" customWidth="1"/>
    <col min="1285" max="1285" width="10.7109375" customWidth="1"/>
    <col min="1528" max="1528" width="3.7109375" customWidth="1"/>
    <col min="1529" max="1530" width="14.7109375" customWidth="1"/>
    <col min="1531" max="1531" width="21.140625" customWidth="1"/>
    <col min="1532" max="1534" width="12.7109375" customWidth="1"/>
    <col min="1535" max="1535" width="9" customWidth="1"/>
    <col min="1536" max="1536" width="10.42578125" customWidth="1"/>
    <col min="1537" max="1537" width="14.5703125" customWidth="1"/>
    <col min="1538" max="1538" width="14.42578125" customWidth="1"/>
    <col min="1539" max="1539" width="9.7109375" bestFit="1" customWidth="1"/>
    <col min="1541" max="1541" width="10.7109375" customWidth="1"/>
    <col min="1784" max="1784" width="3.7109375" customWidth="1"/>
    <col min="1785" max="1786" width="14.7109375" customWidth="1"/>
    <col min="1787" max="1787" width="21.140625" customWidth="1"/>
    <col min="1788" max="1790" width="12.7109375" customWidth="1"/>
    <col min="1791" max="1791" width="9" customWidth="1"/>
    <col min="1792" max="1792" width="10.42578125" customWidth="1"/>
    <col min="1793" max="1793" width="14.5703125" customWidth="1"/>
    <col min="1794" max="1794" width="14.42578125" customWidth="1"/>
    <col min="1795" max="1795" width="9.7109375" bestFit="1" customWidth="1"/>
    <col min="1797" max="1797" width="10.7109375" customWidth="1"/>
    <col min="2040" max="2040" width="3.7109375" customWidth="1"/>
    <col min="2041" max="2042" width="14.7109375" customWidth="1"/>
    <col min="2043" max="2043" width="21.140625" customWidth="1"/>
    <col min="2044" max="2046" width="12.7109375" customWidth="1"/>
    <col min="2047" max="2047" width="9" customWidth="1"/>
    <col min="2048" max="2048" width="10.42578125" customWidth="1"/>
    <col min="2049" max="2049" width="14.5703125" customWidth="1"/>
    <col min="2050" max="2050" width="14.42578125" customWidth="1"/>
    <col min="2051" max="2051" width="9.7109375" bestFit="1" customWidth="1"/>
    <col min="2053" max="2053" width="10.7109375" customWidth="1"/>
    <col min="2296" max="2296" width="3.7109375" customWidth="1"/>
    <col min="2297" max="2298" width="14.7109375" customWidth="1"/>
    <col min="2299" max="2299" width="21.140625" customWidth="1"/>
    <col min="2300" max="2302" width="12.7109375" customWidth="1"/>
    <col min="2303" max="2303" width="9" customWidth="1"/>
    <col min="2304" max="2304" width="10.42578125" customWidth="1"/>
    <col min="2305" max="2305" width="14.5703125" customWidth="1"/>
    <col min="2306" max="2306" width="14.42578125" customWidth="1"/>
    <col min="2307" max="2307" width="9.7109375" bestFit="1" customWidth="1"/>
    <col min="2309" max="2309" width="10.7109375" customWidth="1"/>
    <col min="2552" max="2552" width="3.7109375" customWidth="1"/>
    <col min="2553" max="2554" width="14.7109375" customWidth="1"/>
    <col min="2555" max="2555" width="21.140625" customWidth="1"/>
    <col min="2556" max="2558" width="12.7109375" customWidth="1"/>
    <col min="2559" max="2559" width="9" customWidth="1"/>
    <col min="2560" max="2560" width="10.42578125" customWidth="1"/>
    <col min="2561" max="2561" width="14.5703125" customWidth="1"/>
    <col min="2562" max="2562" width="14.42578125" customWidth="1"/>
    <col min="2563" max="2563" width="9.7109375" bestFit="1" customWidth="1"/>
    <col min="2565" max="2565" width="10.7109375" customWidth="1"/>
    <col min="2808" max="2808" width="3.7109375" customWidth="1"/>
    <col min="2809" max="2810" width="14.7109375" customWidth="1"/>
    <col min="2811" max="2811" width="21.140625" customWidth="1"/>
    <col min="2812" max="2814" width="12.7109375" customWidth="1"/>
    <col min="2815" max="2815" width="9" customWidth="1"/>
    <col min="2816" max="2816" width="10.42578125" customWidth="1"/>
    <col min="2817" max="2817" width="14.5703125" customWidth="1"/>
    <col min="2818" max="2818" width="14.42578125" customWidth="1"/>
    <col min="2819" max="2819" width="9.7109375" bestFit="1" customWidth="1"/>
    <col min="2821" max="2821" width="10.7109375" customWidth="1"/>
    <col min="3064" max="3064" width="3.7109375" customWidth="1"/>
    <col min="3065" max="3066" width="14.7109375" customWidth="1"/>
    <col min="3067" max="3067" width="21.140625" customWidth="1"/>
    <col min="3068" max="3070" width="12.7109375" customWidth="1"/>
    <col min="3071" max="3071" width="9" customWidth="1"/>
    <col min="3072" max="3072" width="10.42578125" customWidth="1"/>
    <col min="3073" max="3073" width="14.5703125" customWidth="1"/>
    <col min="3074" max="3074" width="14.42578125" customWidth="1"/>
    <col min="3075" max="3075" width="9.7109375" bestFit="1" customWidth="1"/>
    <col min="3077" max="3077" width="10.7109375" customWidth="1"/>
    <col min="3320" max="3320" width="3.7109375" customWidth="1"/>
    <col min="3321" max="3322" width="14.7109375" customWidth="1"/>
    <col min="3323" max="3323" width="21.140625" customWidth="1"/>
    <col min="3324" max="3326" width="12.7109375" customWidth="1"/>
    <col min="3327" max="3327" width="9" customWidth="1"/>
    <col min="3328" max="3328" width="10.42578125" customWidth="1"/>
    <col min="3329" max="3329" width="14.5703125" customWidth="1"/>
    <col min="3330" max="3330" width="14.42578125" customWidth="1"/>
    <col min="3331" max="3331" width="9.7109375" bestFit="1" customWidth="1"/>
    <col min="3333" max="3333" width="10.7109375" customWidth="1"/>
    <col min="3576" max="3576" width="3.7109375" customWidth="1"/>
    <col min="3577" max="3578" width="14.7109375" customWidth="1"/>
    <col min="3579" max="3579" width="21.140625" customWidth="1"/>
    <col min="3580" max="3582" width="12.7109375" customWidth="1"/>
    <col min="3583" max="3583" width="9" customWidth="1"/>
    <col min="3584" max="3584" width="10.42578125" customWidth="1"/>
    <col min="3585" max="3585" width="14.5703125" customWidth="1"/>
    <col min="3586" max="3586" width="14.42578125" customWidth="1"/>
    <col min="3587" max="3587" width="9.7109375" bestFit="1" customWidth="1"/>
    <col min="3589" max="3589" width="10.7109375" customWidth="1"/>
    <col min="3832" max="3832" width="3.7109375" customWidth="1"/>
    <col min="3833" max="3834" width="14.7109375" customWidth="1"/>
    <col min="3835" max="3835" width="21.140625" customWidth="1"/>
    <col min="3836" max="3838" width="12.7109375" customWidth="1"/>
    <col min="3839" max="3839" width="9" customWidth="1"/>
    <col min="3840" max="3840" width="10.42578125" customWidth="1"/>
    <col min="3841" max="3841" width="14.5703125" customWidth="1"/>
    <col min="3842" max="3842" width="14.42578125" customWidth="1"/>
    <col min="3843" max="3843" width="9.7109375" bestFit="1" customWidth="1"/>
    <col min="3845" max="3845" width="10.7109375" customWidth="1"/>
    <col min="4088" max="4088" width="3.7109375" customWidth="1"/>
    <col min="4089" max="4090" width="14.7109375" customWidth="1"/>
    <col min="4091" max="4091" width="21.140625" customWidth="1"/>
    <col min="4092" max="4094" width="12.7109375" customWidth="1"/>
    <col min="4095" max="4095" width="9" customWidth="1"/>
    <col min="4096" max="4096" width="10.42578125" customWidth="1"/>
    <col min="4097" max="4097" width="14.5703125" customWidth="1"/>
    <col min="4098" max="4098" width="14.42578125" customWidth="1"/>
    <col min="4099" max="4099" width="9.7109375" bestFit="1" customWidth="1"/>
    <col min="4101" max="4101" width="10.7109375" customWidth="1"/>
    <col min="4344" max="4344" width="3.7109375" customWidth="1"/>
    <col min="4345" max="4346" width="14.7109375" customWidth="1"/>
    <col min="4347" max="4347" width="21.140625" customWidth="1"/>
    <col min="4348" max="4350" width="12.7109375" customWidth="1"/>
    <col min="4351" max="4351" width="9" customWidth="1"/>
    <col min="4352" max="4352" width="10.42578125" customWidth="1"/>
    <col min="4353" max="4353" width="14.5703125" customWidth="1"/>
    <col min="4354" max="4354" width="14.42578125" customWidth="1"/>
    <col min="4355" max="4355" width="9.7109375" bestFit="1" customWidth="1"/>
    <col min="4357" max="4357" width="10.7109375" customWidth="1"/>
    <col min="4600" max="4600" width="3.7109375" customWidth="1"/>
    <col min="4601" max="4602" width="14.7109375" customWidth="1"/>
    <col min="4603" max="4603" width="21.140625" customWidth="1"/>
    <col min="4604" max="4606" width="12.7109375" customWidth="1"/>
    <col min="4607" max="4607" width="9" customWidth="1"/>
    <col min="4608" max="4608" width="10.42578125" customWidth="1"/>
    <col min="4609" max="4609" width="14.5703125" customWidth="1"/>
    <col min="4610" max="4610" width="14.42578125" customWidth="1"/>
    <col min="4611" max="4611" width="9.7109375" bestFit="1" customWidth="1"/>
    <col min="4613" max="4613" width="10.7109375" customWidth="1"/>
    <col min="4856" max="4856" width="3.7109375" customWidth="1"/>
    <col min="4857" max="4858" width="14.7109375" customWidth="1"/>
    <col min="4859" max="4859" width="21.140625" customWidth="1"/>
    <col min="4860" max="4862" width="12.7109375" customWidth="1"/>
    <col min="4863" max="4863" width="9" customWidth="1"/>
    <col min="4864" max="4864" width="10.42578125" customWidth="1"/>
    <col min="4865" max="4865" width="14.5703125" customWidth="1"/>
    <col min="4866" max="4866" width="14.42578125" customWidth="1"/>
    <col min="4867" max="4867" width="9.7109375" bestFit="1" customWidth="1"/>
    <col min="4869" max="4869" width="10.7109375" customWidth="1"/>
    <col min="5112" max="5112" width="3.7109375" customWidth="1"/>
    <col min="5113" max="5114" width="14.7109375" customWidth="1"/>
    <col min="5115" max="5115" width="21.140625" customWidth="1"/>
    <col min="5116" max="5118" width="12.7109375" customWidth="1"/>
    <col min="5119" max="5119" width="9" customWidth="1"/>
    <col min="5120" max="5120" width="10.42578125" customWidth="1"/>
    <col min="5121" max="5121" width="14.5703125" customWidth="1"/>
    <col min="5122" max="5122" width="14.42578125" customWidth="1"/>
    <col min="5123" max="5123" width="9.7109375" bestFit="1" customWidth="1"/>
    <col min="5125" max="5125" width="10.7109375" customWidth="1"/>
    <col min="5368" max="5368" width="3.7109375" customWidth="1"/>
    <col min="5369" max="5370" width="14.7109375" customWidth="1"/>
    <col min="5371" max="5371" width="21.140625" customWidth="1"/>
    <col min="5372" max="5374" width="12.7109375" customWidth="1"/>
    <col min="5375" max="5375" width="9" customWidth="1"/>
    <col min="5376" max="5376" width="10.42578125" customWidth="1"/>
    <col min="5377" max="5377" width="14.5703125" customWidth="1"/>
    <col min="5378" max="5378" width="14.42578125" customWidth="1"/>
    <col min="5379" max="5379" width="9.7109375" bestFit="1" customWidth="1"/>
    <col min="5381" max="5381" width="10.7109375" customWidth="1"/>
    <col min="5624" max="5624" width="3.7109375" customWidth="1"/>
    <col min="5625" max="5626" width="14.7109375" customWidth="1"/>
    <col min="5627" max="5627" width="21.140625" customWidth="1"/>
    <col min="5628" max="5630" width="12.7109375" customWidth="1"/>
    <col min="5631" max="5631" width="9" customWidth="1"/>
    <col min="5632" max="5632" width="10.42578125" customWidth="1"/>
    <col min="5633" max="5633" width="14.5703125" customWidth="1"/>
    <col min="5634" max="5634" width="14.42578125" customWidth="1"/>
    <col min="5635" max="5635" width="9.7109375" bestFit="1" customWidth="1"/>
    <col min="5637" max="5637" width="10.7109375" customWidth="1"/>
    <col min="5880" max="5880" width="3.7109375" customWidth="1"/>
    <col min="5881" max="5882" width="14.7109375" customWidth="1"/>
    <col min="5883" max="5883" width="21.140625" customWidth="1"/>
    <col min="5884" max="5886" width="12.7109375" customWidth="1"/>
    <col min="5887" max="5887" width="9" customWidth="1"/>
    <col min="5888" max="5888" width="10.42578125" customWidth="1"/>
    <col min="5889" max="5889" width="14.5703125" customWidth="1"/>
    <col min="5890" max="5890" width="14.42578125" customWidth="1"/>
    <col min="5891" max="5891" width="9.7109375" bestFit="1" customWidth="1"/>
    <col min="5893" max="5893" width="10.7109375" customWidth="1"/>
    <col min="6136" max="6136" width="3.7109375" customWidth="1"/>
    <col min="6137" max="6138" width="14.7109375" customWidth="1"/>
    <col min="6139" max="6139" width="21.140625" customWidth="1"/>
    <col min="6140" max="6142" width="12.7109375" customWidth="1"/>
    <col min="6143" max="6143" width="9" customWidth="1"/>
    <col min="6144" max="6144" width="10.42578125" customWidth="1"/>
    <col min="6145" max="6145" width="14.5703125" customWidth="1"/>
    <col min="6146" max="6146" width="14.42578125" customWidth="1"/>
    <col min="6147" max="6147" width="9.7109375" bestFit="1" customWidth="1"/>
    <col min="6149" max="6149" width="10.7109375" customWidth="1"/>
    <col min="6392" max="6392" width="3.7109375" customWidth="1"/>
    <col min="6393" max="6394" width="14.7109375" customWidth="1"/>
    <col min="6395" max="6395" width="21.140625" customWidth="1"/>
    <col min="6396" max="6398" width="12.7109375" customWidth="1"/>
    <col min="6399" max="6399" width="9" customWidth="1"/>
    <col min="6400" max="6400" width="10.42578125" customWidth="1"/>
    <col min="6401" max="6401" width="14.5703125" customWidth="1"/>
    <col min="6402" max="6402" width="14.42578125" customWidth="1"/>
    <col min="6403" max="6403" width="9.7109375" bestFit="1" customWidth="1"/>
    <col min="6405" max="6405" width="10.7109375" customWidth="1"/>
    <col min="6648" max="6648" width="3.7109375" customWidth="1"/>
    <col min="6649" max="6650" width="14.7109375" customWidth="1"/>
    <col min="6651" max="6651" width="21.140625" customWidth="1"/>
    <col min="6652" max="6654" width="12.7109375" customWidth="1"/>
    <col min="6655" max="6655" width="9" customWidth="1"/>
    <col min="6656" max="6656" width="10.42578125" customWidth="1"/>
    <col min="6657" max="6657" width="14.5703125" customWidth="1"/>
    <col min="6658" max="6658" width="14.42578125" customWidth="1"/>
    <col min="6659" max="6659" width="9.7109375" bestFit="1" customWidth="1"/>
    <col min="6661" max="6661" width="10.7109375" customWidth="1"/>
    <col min="6904" max="6904" width="3.7109375" customWidth="1"/>
    <col min="6905" max="6906" width="14.7109375" customWidth="1"/>
    <col min="6907" max="6907" width="21.140625" customWidth="1"/>
    <col min="6908" max="6910" width="12.7109375" customWidth="1"/>
    <col min="6911" max="6911" width="9" customWidth="1"/>
    <col min="6912" max="6912" width="10.42578125" customWidth="1"/>
    <col min="6913" max="6913" width="14.5703125" customWidth="1"/>
    <col min="6914" max="6914" width="14.42578125" customWidth="1"/>
    <col min="6915" max="6915" width="9.7109375" bestFit="1" customWidth="1"/>
    <col min="6917" max="6917" width="10.7109375" customWidth="1"/>
    <col min="7160" max="7160" width="3.7109375" customWidth="1"/>
    <col min="7161" max="7162" width="14.7109375" customWidth="1"/>
    <col min="7163" max="7163" width="21.140625" customWidth="1"/>
    <col min="7164" max="7166" width="12.7109375" customWidth="1"/>
    <col min="7167" max="7167" width="9" customWidth="1"/>
    <col min="7168" max="7168" width="10.42578125" customWidth="1"/>
    <col min="7169" max="7169" width="14.5703125" customWidth="1"/>
    <col min="7170" max="7170" width="14.42578125" customWidth="1"/>
    <col min="7171" max="7171" width="9.7109375" bestFit="1" customWidth="1"/>
    <col min="7173" max="7173" width="10.7109375" customWidth="1"/>
    <col min="7416" max="7416" width="3.7109375" customWidth="1"/>
    <col min="7417" max="7418" width="14.7109375" customWidth="1"/>
    <col min="7419" max="7419" width="21.140625" customWidth="1"/>
    <col min="7420" max="7422" width="12.7109375" customWidth="1"/>
    <col min="7423" max="7423" width="9" customWidth="1"/>
    <col min="7424" max="7424" width="10.42578125" customWidth="1"/>
    <col min="7425" max="7425" width="14.5703125" customWidth="1"/>
    <col min="7426" max="7426" width="14.42578125" customWidth="1"/>
    <col min="7427" max="7427" width="9.7109375" bestFit="1" customWidth="1"/>
    <col min="7429" max="7429" width="10.7109375" customWidth="1"/>
    <col min="7672" max="7672" width="3.7109375" customWidth="1"/>
    <col min="7673" max="7674" width="14.7109375" customWidth="1"/>
    <col min="7675" max="7675" width="21.140625" customWidth="1"/>
    <col min="7676" max="7678" width="12.7109375" customWidth="1"/>
    <col min="7679" max="7679" width="9" customWidth="1"/>
    <col min="7680" max="7680" width="10.42578125" customWidth="1"/>
    <col min="7681" max="7681" width="14.5703125" customWidth="1"/>
    <col min="7682" max="7682" width="14.42578125" customWidth="1"/>
    <col min="7683" max="7683" width="9.7109375" bestFit="1" customWidth="1"/>
    <col min="7685" max="7685" width="10.7109375" customWidth="1"/>
    <col min="7928" max="7928" width="3.7109375" customWidth="1"/>
    <col min="7929" max="7930" width="14.7109375" customWidth="1"/>
    <col min="7931" max="7931" width="21.140625" customWidth="1"/>
    <col min="7932" max="7934" width="12.7109375" customWidth="1"/>
    <col min="7935" max="7935" width="9" customWidth="1"/>
    <col min="7936" max="7936" width="10.42578125" customWidth="1"/>
    <col min="7937" max="7937" width="14.5703125" customWidth="1"/>
    <col min="7938" max="7938" width="14.42578125" customWidth="1"/>
    <col min="7939" max="7939" width="9.7109375" bestFit="1" customWidth="1"/>
    <col min="7941" max="7941" width="10.7109375" customWidth="1"/>
    <col min="8184" max="8184" width="3.7109375" customWidth="1"/>
    <col min="8185" max="8186" width="14.7109375" customWidth="1"/>
    <col min="8187" max="8187" width="21.140625" customWidth="1"/>
    <col min="8188" max="8190" width="12.7109375" customWidth="1"/>
    <col min="8191" max="8191" width="9" customWidth="1"/>
    <col min="8192" max="8192" width="10.42578125" customWidth="1"/>
    <col min="8193" max="8193" width="14.5703125" customWidth="1"/>
    <col min="8194" max="8194" width="14.42578125" customWidth="1"/>
    <col min="8195" max="8195" width="9.7109375" bestFit="1" customWidth="1"/>
    <col min="8197" max="8197" width="10.7109375" customWidth="1"/>
    <col min="8440" max="8440" width="3.7109375" customWidth="1"/>
    <col min="8441" max="8442" width="14.7109375" customWidth="1"/>
    <col min="8443" max="8443" width="21.140625" customWidth="1"/>
    <col min="8444" max="8446" width="12.7109375" customWidth="1"/>
    <col min="8447" max="8447" width="9" customWidth="1"/>
    <col min="8448" max="8448" width="10.42578125" customWidth="1"/>
    <col min="8449" max="8449" width="14.5703125" customWidth="1"/>
    <col min="8450" max="8450" width="14.42578125" customWidth="1"/>
    <col min="8451" max="8451" width="9.7109375" bestFit="1" customWidth="1"/>
    <col min="8453" max="8453" width="10.7109375" customWidth="1"/>
    <col min="8696" max="8696" width="3.7109375" customWidth="1"/>
    <col min="8697" max="8698" width="14.7109375" customWidth="1"/>
    <col min="8699" max="8699" width="21.140625" customWidth="1"/>
    <col min="8700" max="8702" width="12.7109375" customWidth="1"/>
    <col min="8703" max="8703" width="9" customWidth="1"/>
    <col min="8704" max="8704" width="10.42578125" customWidth="1"/>
    <col min="8705" max="8705" width="14.5703125" customWidth="1"/>
    <col min="8706" max="8706" width="14.42578125" customWidth="1"/>
    <col min="8707" max="8707" width="9.7109375" bestFit="1" customWidth="1"/>
    <col min="8709" max="8709" width="10.7109375" customWidth="1"/>
    <col min="8952" max="8952" width="3.7109375" customWidth="1"/>
    <col min="8953" max="8954" width="14.7109375" customWidth="1"/>
    <col min="8955" max="8955" width="21.140625" customWidth="1"/>
    <col min="8956" max="8958" width="12.7109375" customWidth="1"/>
    <col min="8959" max="8959" width="9" customWidth="1"/>
    <col min="8960" max="8960" width="10.42578125" customWidth="1"/>
    <col min="8961" max="8961" width="14.5703125" customWidth="1"/>
    <col min="8962" max="8962" width="14.42578125" customWidth="1"/>
    <col min="8963" max="8963" width="9.7109375" bestFit="1" customWidth="1"/>
    <col min="8965" max="8965" width="10.7109375" customWidth="1"/>
    <col min="9208" max="9208" width="3.7109375" customWidth="1"/>
    <col min="9209" max="9210" width="14.7109375" customWidth="1"/>
    <col min="9211" max="9211" width="21.140625" customWidth="1"/>
    <col min="9212" max="9214" width="12.7109375" customWidth="1"/>
    <col min="9215" max="9215" width="9" customWidth="1"/>
    <col min="9216" max="9216" width="10.42578125" customWidth="1"/>
    <col min="9217" max="9217" width="14.5703125" customWidth="1"/>
    <col min="9218" max="9218" width="14.42578125" customWidth="1"/>
    <col min="9219" max="9219" width="9.7109375" bestFit="1" customWidth="1"/>
    <col min="9221" max="9221" width="10.7109375" customWidth="1"/>
    <col min="9464" max="9464" width="3.7109375" customWidth="1"/>
    <col min="9465" max="9466" width="14.7109375" customWidth="1"/>
    <col min="9467" max="9467" width="21.140625" customWidth="1"/>
    <col min="9468" max="9470" width="12.7109375" customWidth="1"/>
    <col min="9471" max="9471" width="9" customWidth="1"/>
    <col min="9472" max="9472" width="10.42578125" customWidth="1"/>
    <col min="9473" max="9473" width="14.5703125" customWidth="1"/>
    <col min="9474" max="9474" width="14.42578125" customWidth="1"/>
    <col min="9475" max="9475" width="9.7109375" bestFit="1" customWidth="1"/>
    <col min="9477" max="9477" width="10.7109375" customWidth="1"/>
    <col min="9720" max="9720" width="3.7109375" customWidth="1"/>
    <col min="9721" max="9722" width="14.7109375" customWidth="1"/>
    <col min="9723" max="9723" width="21.140625" customWidth="1"/>
    <col min="9724" max="9726" width="12.7109375" customWidth="1"/>
    <col min="9727" max="9727" width="9" customWidth="1"/>
    <col min="9728" max="9728" width="10.42578125" customWidth="1"/>
    <col min="9729" max="9729" width="14.5703125" customWidth="1"/>
    <col min="9730" max="9730" width="14.42578125" customWidth="1"/>
    <col min="9731" max="9731" width="9.7109375" bestFit="1" customWidth="1"/>
    <col min="9733" max="9733" width="10.7109375" customWidth="1"/>
    <col min="9976" max="9976" width="3.7109375" customWidth="1"/>
    <col min="9977" max="9978" width="14.7109375" customWidth="1"/>
    <col min="9979" max="9979" width="21.140625" customWidth="1"/>
    <col min="9980" max="9982" width="12.7109375" customWidth="1"/>
    <col min="9983" max="9983" width="9" customWidth="1"/>
    <col min="9984" max="9984" width="10.42578125" customWidth="1"/>
    <col min="9985" max="9985" width="14.5703125" customWidth="1"/>
    <col min="9986" max="9986" width="14.42578125" customWidth="1"/>
    <col min="9987" max="9987" width="9.7109375" bestFit="1" customWidth="1"/>
    <col min="9989" max="9989" width="10.7109375" customWidth="1"/>
    <col min="10232" max="10232" width="3.7109375" customWidth="1"/>
    <col min="10233" max="10234" width="14.7109375" customWidth="1"/>
    <col min="10235" max="10235" width="21.140625" customWidth="1"/>
    <col min="10236" max="10238" width="12.7109375" customWidth="1"/>
    <col min="10239" max="10239" width="9" customWidth="1"/>
    <col min="10240" max="10240" width="10.42578125" customWidth="1"/>
    <col min="10241" max="10241" width="14.5703125" customWidth="1"/>
    <col min="10242" max="10242" width="14.42578125" customWidth="1"/>
    <col min="10243" max="10243" width="9.7109375" bestFit="1" customWidth="1"/>
    <col min="10245" max="10245" width="10.7109375" customWidth="1"/>
    <col min="10488" max="10488" width="3.7109375" customWidth="1"/>
    <col min="10489" max="10490" width="14.7109375" customWidth="1"/>
    <col min="10491" max="10491" width="21.140625" customWidth="1"/>
    <col min="10492" max="10494" width="12.7109375" customWidth="1"/>
    <col min="10495" max="10495" width="9" customWidth="1"/>
    <col min="10496" max="10496" width="10.42578125" customWidth="1"/>
    <col min="10497" max="10497" width="14.5703125" customWidth="1"/>
    <col min="10498" max="10498" width="14.42578125" customWidth="1"/>
    <col min="10499" max="10499" width="9.7109375" bestFit="1" customWidth="1"/>
    <col min="10501" max="10501" width="10.7109375" customWidth="1"/>
    <col min="10744" max="10744" width="3.7109375" customWidth="1"/>
    <col min="10745" max="10746" width="14.7109375" customWidth="1"/>
    <col min="10747" max="10747" width="21.140625" customWidth="1"/>
    <col min="10748" max="10750" width="12.7109375" customWidth="1"/>
    <col min="10751" max="10751" width="9" customWidth="1"/>
    <col min="10752" max="10752" width="10.42578125" customWidth="1"/>
    <col min="10753" max="10753" width="14.5703125" customWidth="1"/>
    <col min="10754" max="10754" width="14.42578125" customWidth="1"/>
    <col min="10755" max="10755" width="9.7109375" bestFit="1" customWidth="1"/>
    <col min="10757" max="10757" width="10.7109375" customWidth="1"/>
    <col min="11000" max="11000" width="3.7109375" customWidth="1"/>
    <col min="11001" max="11002" width="14.7109375" customWidth="1"/>
    <col min="11003" max="11003" width="21.140625" customWidth="1"/>
    <col min="11004" max="11006" width="12.7109375" customWidth="1"/>
    <col min="11007" max="11007" width="9" customWidth="1"/>
    <col min="11008" max="11008" width="10.42578125" customWidth="1"/>
    <col min="11009" max="11009" width="14.5703125" customWidth="1"/>
    <col min="11010" max="11010" width="14.42578125" customWidth="1"/>
    <col min="11011" max="11011" width="9.7109375" bestFit="1" customWidth="1"/>
    <col min="11013" max="11013" width="10.7109375" customWidth="1"/>
    <col min="11256" max="11256" width="3.7109375" customWidth="1"/>
    <col min="11257" max="11258" width="14.7109375" customWidth="1"/>
    <col min="11259" max="11259" width="21.140625" customWidth="1"/>
    <col min="11260" max="11262" width="12.7109375" customWidth="1"/>
    <col min="11263" max="11263" width="9" customWidth="1"/>
    <col min="11264" max="11264" width="10.42578125" customWidth="1"/>
    <col min="11265" max="11265" width="14.5703125" customWidth="1"/>
    <col min="11266" max="11266" width="14.42578125" customWidth="1"/>
    <col min="11267" max="11267" width="9.7109375" bestFit="1" customWidth="1"/>
    <col min="11269" max="11269" width="10.7109375" customWidth="1"/>
    <col min="11512" max="11512" width="3.7109375" customWidth="1"/>
    <col min="11513" max="11514" width="14.7109375" customWidth="1"/>
    <col min="11515" max="11515" width="21.140625" customWidth="1"/>
    <col min="11516" max="11518" width="12.7109375" customWidth="1"/>
    <col min="11519" max="11519" width="9" customWidth="1"/>
    <col min="11520" max="11520" width="10.42578125" customWidth="1"/>
    <col min="11521" max="11521" width="14.5703125" customWidth="1"/>
    <col min="11522" max="11522" width="14.42578125" customWidth="1"/>
    <col min="11523" max="11523" width="9.7109375" bestFit="1" customWidth="1"/>
    <col min="11525" max="11525" width="10.7109375" customWidth="1"/>
    <col min="11768" max="11768" width="3.7109375" customWidth="1"/>
    <col min="11769" max="11770" width="14.7109375" customWidth="1"/>
    <col min="11771" max="11771" width="21.140625" customWidth="1"/>
    <col min="11772" max="11774" width="12.7109375" customWidth="1"/>
    <col min="11775" max="11775" width="9" customWidth="1"/>
    <col min="11776" max="11776" width="10.42578125" customWidth="1"/>
    <col min="11777" max="11777" width="14.5703125" customWidth="1"/>
    <col min="11778" max="11778" width="14.42578125" customWidth="1"/>
    <col min="11779" max="11779" width="9.7109375" bestFit="1" customWidth="1"/>
    <col min="11781" max="11781" width="10.7109375" customWidth="1"/>
    <col min="12024" max="12024" width="3.7109375" customWidth="1"/>
    <col min="12025" max="12026" width="14.7109375" customWidth="1"/>
    <col min="12027" max="12027" width="21.140625" customWidth="1"/>
    <col min="12028" max="12030" width="12.7109375" customWidth="1"/>
    <col min="12031" max="12031" width="9" customWidth="1"/>
    <col min="12032" max="12032" width="10.42578125" customWidth="1"/>
    <col min="12033" max="12033" width="14.5703125" customWidth="1"/>
    <col min="12034" max="12034" width="14.42578125" customWidth="1"/>
    <col min="12035" max="12035" width="9.7109375" bestFit="1" customWidth="1"/>
    <col min="12037" max="12037" width="10.7109375" customWidth="1"/>
    <col min="12280" max="12280" width="3.7109375" customWidth="1"/>
    <col min="12281" max="12282" width="14.7109375" customWidth="1"/>
    <col min="12283" max="12283" width="21.140625" customWidth="1"/>
    <col min="12284" max="12286" width="12.7109375" customWidth="1"/>
    <col min="12287" max="12287" width="9" customWidth="1"/>
    <col min="12288" max="12288" width="10.42578125" customWidth="1"/>
    <col min="12289" max="12289" width="14.5703125" customWidth="1"/>
    <col min="12290" max="12290" width="14.42578125" customWidth="1"/>
    <col min="12291" max="12291" width="9.7109375" bestFit="1" customWidth="1"/>
    <col min="12293" max="12293" width="10.7109375" customWidth="1"/>
    <col min="12536" max="12536" width="3.7109375" customWidth="1"/>
    <col min="12537" max="12538" width="14.7109375" customWidth="1"/>
    <col min="12539" max="12539" width="21.140625" customWidth="1"/>
    <col min="12540" max="12542" width="12.7109375" customWidth="1"/>
    <col min="12543" max="12543" width="9" customWidth="1"/>
    <col min="12544" max="12544" width="10.42578125" customWidth="1"/>
    <col min="12545" max="12545" width="14.5703125" customWidth="1"/>
    <col min="12546" max="12546" width="14.42578125" customWidth="1"/>
    <col min="12547" max="12547" width="9.7109375" bestFit="1" customWidth="1"/>
    <col min="12549" max="12549" width="10.7109375" customWidth="1"/>
    <col min="12792" max="12792" width="3.7109375" customWidth="1"/>
    <col min="12793" max="12794" width="14.7109375" customWidth="1"/>
    <col min="12795" max="12795" width="21.140625" customWidth="1"/>
    <col min="12796" max="12798" width="12.7109375" customWidth="1"/>
    <col min="12799" max="12799" width="9" customWidth="1"/>
    <col min="12800" max="12800" width="10.42578125" customWidth="1"/>
    <col min="12801" max="12801" width="14.5703125" customWidth="1"/>
    <col min="12802" max="12802" width="14.42578125" customWidth="1"/>
    <col min="12803" max="12803" width="9.7109375" bestFit="1" customWidth="1"/>
    <col min="12805" max="12805" width="10.7109375" customWidth="1"/>
    <col min="13048" max="13048" width="3.7109375" customWidth="1"/>
    <col min="13049" max="13050" width="14.7109375" customWidth="1"/>
    <col min="13051" max="13051" width="21.140625" customWidth="1"/>
    <col min="13052" max="13054" width="12.7109375" customWidth="1"/>
    <col min="13055" max="13055" width="9" customWidth="1"/>
    <col min="13056" max="13056" width="10.42578125" customWidth="1"/>
    <col min="13057" max="13057" width="14.5703125" customWidth="1"/>
    <col min="13058" max="13058" width="14.42578125" customWidth="1"/>
    <col min="13059" max="13059" width="9.7109375" bestFit="1" customWidth="1"/>
    <col min="13061" max="13061" width="10.7109375" customWidth="1"/>
    <col min="13304" max="13304" width="3.7109375" customWidth="1"/>
    <col min="13305" max="13306" width="14.7109375" customWidth="1"/>
    <col min="13307" max="13307" width="21.140625" customWidth="1"/>
    <col min="13308" max="13310" width="12.7109375" customWidth="1"/>
    <col min="13311" max="13311" width="9" customWidth="1"/>
    <col min="13312" max="13312" width="10.42578125" customWidth="1"/>
    <col min="13313" max="13313" width="14.5703125" customWidth="1"/>
    <col min="13314" max="13314" width="14.42578125" customWidth="1"/>
    <col min="13315" max="13315" width="9.7109375" bestFit="1" customWidth="1"/>
    <col min="13317" max="13317" width="10.7109375" customWidth="1"/>
    <col min="13560" max="13560" width="3.7109375" customWidth="1"/>
    <col min="13561" max="13562" width="14.7109375" customWidth="1"/>
    <col min="13563" max="13563" width="21.140625" customWidth="1"/>
    <col min="13564" max="13566" width="12.7109375" customWidth="1"/>
    <col min="13567" max="13567" width="9" customWidth="1"/>
    <col min="13568" max="13568" width="10.42578125" customWidth="1"/>
    <col min="13569" max="13569" width="14.5703125" customWidth="1"/>
    <col min="13570" max="13570" width="14.42578125" customWidth="1"/>
    <col min="13571" max="13571" width="9.7109375" bestFit="1" customWidth="1"/>
    <col min="13573" max="13573" width="10.7109375" customWidth="1"/>
    <col min="13816" max="13816" width="3.7109375" customWidth="1"/>
    <col min="13817" max="13818" width="14.7109375" customWidth="1"/>
    <col min="13819" max="13819" width="21.140625" customWidth="1"/>
    <col min="13820" max="13822" width="12.7109375" customWidth="1"/>
    <col min="13823" max="13823" width="9" customWidth="1"/>
    <col min="13824" max="13824" width="10.42578125" customWidth="1"/>
    <col min="13825" max="13825" width="14.5703125" customWidth="1"/>
    <col min="13826" max="13826" width="14.42578125" customWidth="1"/>
    <col min="13827" max="13827" width="9.7109375" bestFit="1" customWidth="1"/>
    <col min="13829" max="13829" width="10.7109375" customWidth="1"/>
    <col min="14072" max="14072" width="3.7109375" customWidth="1"/>
    <col min="14073" max="14074" width="14.7109375" customWidth="1"/>
    <col min="14075" max="14075" width="21.140625" customWidth="1"/>
    <col min="14076" max="14078" width="12.7109375" customWidth="1"/>
    <col min="14079" max="14079" width="9" customWidth="1"/>
    <col min="14080" max="14080" width="10.42578125" customWidth="1"/>
    <col min="14081" max="14081" width="14.5703125" customWidth="1"/>
    <col min="14082" max="14082" width="14.42578125" customWidth="1"/>
    <col min="14083" max="14083" width="9.7109375" bestFit="1" customWidth="1"/>
    <col min="14085" max="14085" width="10.7109375" customWidth="1"/>
    <col min="14328" max="14328" width="3.7109375" customWidth="1"/>
    <col min="14329" max="14330" width="14.7109375" customWidth="1"/>
    <col min="14331" max="14331" width="21.140625" customWidth="1"/>
    <col min="14332" max="14334" width="12.7109375" customWidth="1"/>
    <col min="14335" max="14335" width="9" customWidth="1"/>
    <col min="14336" max="14336" width="10.42578125" customWidth="1"/>
    <col min="14337" max="14337" width="14.5703125" customWidth="1"/>
    <col min="14338" max="14338" width="14.42578125" customWidth="1"/>
    <col min="14339" max="14339" width="9.7109375" bestFit="1" customWidth="1"/>
    <col min="14341" max="14341" width="10.7109375" customWidth="1"/>
    <col min="14584" max="14584" width="3.7109375" customWidth="1"/>
    <col min="14585" max="14586" width="14.7109375" customWidth="1"/>
    <col min="14587" max="14587" width="21.140625" customWidth="1"/>
    <col min="14588" max="14590" width="12.7109375" customWidth="1"/>
    <col min="14591" max="14591" width="9" customWidth="1"/>
    <col min="14592" max="14592" width="10.42578125" customWidth="1"/>
    <col min="14593" max="14593" width="14.5703125" customWidth="1"/>
    <col min="14594" max="14594" width="14.42578125" customWidth="1"/>
    <col min="14595" max="14595" width="9.7109375" bestFit="1" customWidth="1"/>
    <col min="14597" max="14597" width="10.7109375" customWidth="1"/>
    <col min="14840" max="14840" width="3.7109375" customWidth="1"/>
    <col min="14841" max="14842" width="14.7109375" customWidth="1"/>
    <col min="14843" max="14843" width="21.140625" customWidth="1"/>
    <col min="14844" max="14846" width="12.7109375" customWidth="1"/>
    <col min="14847" max="14847" width="9" customWidth="1"/>
    <col min="14848" max="14848" width="10.42578125" customWidth="1"/>
    <col min="14849" max="14849" width="14.5703125" customWidth="1"/>
    <col min="14850" max="14850" width="14.42578125" customWidth="1"/>
    <col min="14851" max="14851" width="9.7109375" bestFit="1" customWidth="1"/>
    <col min="14853" max="14853" width="10.7109375" customWidth="1"/>
    <col min="15096" max="15096" width="3.7109375" customWidth="1"/>
    <col min="15097" max="15098" width="14.7109375" customWidth="1"/>
    <col min="15099" max="15099" width="21.140625" customWidth="1"/>
    <col min="15100" max="15102" width="12.7109375" customWidth="1"/>
    <col min="15103" max="15103" width="9" customWidth="1"/>
    <col min="15104" max="15104" width="10.42578125" customWidth="1"/>
    <col min="15105" max="15105" width="14.5703125" customWidth="1"/>
    <col min="15106" max="15106" width="14.42578125" customWidth="1"/>
    <col min="15107" max="15107" width="9.7109375" bestFit="1" customWidth="1"/>
    <col min="15109" max="15109" width="10.7109375" customWidth="1"/>
    <col min="15352" max="15352" width="3.7109375" customWidth="1"/>
    <col min="15353" max="15354" width="14.7109375" customWidth="1"/>
    <col min="15355" max="15355" width="21.140625" customWidth="1"/>
    <col min="15356" max="15358" width="12.7109375" customWidth="1"/>
    <col min="15359" max="15359" width="9" customWidth="1"/>
    <col min="15360" max="15360" width="10.42578125" customWidth="1"/>
    <col min="15361" max="15361" width="14.5703125" customWidth="1"/>
    <col min="15362" max="15362" width="14.42578125" customWidth="1"/>
    <col min="15363" max="15363" width="9.7109375" bestFit="1" customWidth="1"/>
    <col min="15365" max="15365" width="10.7109375" customWidth="1"/>
    <col min="15608" max="15608" width="3.7109375" customWidth="1"/>
    <col min="15609" max="15610" width="14.7109375" customWidth="1"/>
    <col min="15611" max="15611" width="21.140625" customWidth="1"/>
    <col min="15612" max="15614" width="12.7109375" customWidth="1"/>
    <col min="15615" max="15615" width="9" customWidth="1"/>
    <col min="15616" max="15616" width="10.42578125" customWidth="1"/>
    <col min="15617" max="15617" width="14.5703125" customWidth="1"/>
    <col min="15618" max="15618" width="14.42578125" customWidth="1"/>
    <col min="15619" max="15619" width="9.7109375" bestFit="1" customWidth="1"/>
    <col min="15621" max="15621" width="10.7109375" customWidth="1"/>
    <col min="15864" max="15864" width="3.7109375" customWidth="1"/>
    <col min="15865" max="15866" width="14.7109375" customWidth="1"/>
    <col min="15867" max="15867" width="21.140625" customWidth="1"/>
    <col min="15868" max="15870" width="12.7109375" customWidth="1"/>
    <col min="15871" max="15871" width="9" customWidth="1"/>
    <col min="15872" max="15872" width="10.42578125" customWidth="1"/>
    <col min="15873" max="15873" width="14.5703125" customWidth="1"/>
    <col min="15874" max="15874" width="14.42578125" customWidth="1"/>
    <col min="15875" max="15875" width="9.7109375" bestFit="1" customWidth="1"/>
    <col min="15877" max="15877" width="10.7109375" customWidth="1"/>
    <col min="16120" max="16120" width="3.7109375" customWidth="1"/>
    <col min="16121" max="16122" width="14.7109375" customWidth="1"/>
    <col min="16123" max="16123" width="21.140625" customWidth="1"/>
    <col min="16124" max="16126" width="12.7109375" customWidth="1"/>
    <col min="16127" max="16127" width="9" customWidth="1"/>
    <col min="16128" max="16128" width="10.42578125" customWidth="1"/>
    <col min="16129" max="16129" width="14.5703125" customWidth="1"/>
    <col min="16130" max="16130" width="14.42578125" customWidth="1"/>
    <col min="16131" max="16131" width="9.7109375" bestFit="1" customWidth="1"/>
    <col min="16133" max="16133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216</v>
      </c>
      <c r="B20" s="583"/>
      <c r="C20" s="583"/>
      <c r="D20" s="584" t="s">
        <v>23</v>
      </c>
      <c r="E20" s="584"/>
      <c r="F20" s="560">
        <f>Salário!D10</f>
        <v>9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331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Salário!C10</f>
        <v>6430-25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217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Salário!E10</f>
        <v>1469.6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1469.6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0.3</v>
      </c>
      <c r="G37" s="57">
        <f>$G$36*F37</f>
        <v>440.87999999999994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1910.4799999999998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492" t="s">
        <v>9</v>
      </c>
      <c r="B44" s="493" t="s">
        <v>48</v>
      </c>
      <c r="C44" s="493"/>
      <c r="D44" s="494"/>
      <c r="E44" s="495"/>
      <c r="F44" s="496">
        <v>0.125</v>
      </c>
      <c r="G44" s="497">
        <f>$G$41*F44</f>
        <v>238.80999999999997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238.80999999999997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498">
        <f>G41+G45</f>
        <v>2149.29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8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8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8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8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</row>
    <row r="53" spans="1:8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159.13999999999999</v>
      </c>
      <c r="H53" s="58"/>
    </row>
    <row r="54" spans="1:8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159.13999999999999</v>
      </c>
      <c r="H54" s="58"/>
    </row>
    <row r="55" spans="1:8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53.11</v>
      </c>
      <c r="H55" s="58"/>
    </row>
    <row r="56" spans="1:8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371.39</v>
      </c>
      <c r="H56" s="79"/>
    </row>
    <row r="57" spans="1:8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8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8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8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8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152.84</v>
      </c>
      <c r="H61" s="58"/>
    </row>
    <row r="62" spans="1:8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382.1</v>
      </c>
      <c r="H62" s="58"/>
    </row>
    <row r="63" spans="1:8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57.31</v>
      </c>
      <c r="H63" s="58"/>
    </row>
    <row r="64" spans="1:8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28.66</v>
      </c>
      <c r="H64" s="58"/>
    </row>
    <row r="65" spans="1:8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19.100000000000001</v>
      </c>
      <c r="H65" s="58"/>
    </row>
    <row r="66" spans="1:8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11.46</v>
      </c>
      <c r="H66" s="58"/>
    </row>
    <row r="67" spans="1:8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3.82</v>
      </c>
      <c r="H67" s="58"/>
    </row>
    <row r="68" spans="1:8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47.76</v>
      </c>
      <c r="H68" s="58"/>
    </row>
    <row r="69" spans="1:8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703.05000000000007</v>
      </c>
      <c r="H69" s="79"/>
    </row>
    <row r="70" spans="1:8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8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8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</row>
    <row r="73" spans="1:8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</row>
    <row r="74" spans="1:8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</row>
    <row r="75" spans="1:8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8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8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8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8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8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1473.08</v>
      </c>
      <c r="H80" s="79"/>
    </row>
    <row r="81" spans="1:8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8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8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8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8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95.15</v>
      </c>
      <c r="H85" s="58"/>
    </row>
    <row r="86" spans="1:8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7.53</v>
      </c>
      <c r="H86" s="58"/>
    </row>
    <row r="87" spans="1:8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87.17</v>
      </c>
      <c r="H87" s="58"/>
    </row>
    <row r="88" spans="1:8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22.13</v>
      </c>
      <c r="H88" s="58"/>
    </row>
    <row r="89" spans="1:8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8.2100000000000009</v>
      </c>
      <c r="H89" s="58"/>
    </row>
    <row r="90" spans="1:8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0.68</v>
      </c>
      <c r="H90" s="58"/>
    </row>
    <row r="91" spans="1:8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8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220.87000000000003</v>
      </c>
      <c r="H92" s="79"/>
    </row>
    <row r="93" spans="1:8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8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8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8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8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8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8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8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8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8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8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8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179">
        <v>181.51</v>
      </c>
      <c r="H120" s="58"/>
    </row>
    <row r="121" spans="1:8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235.5</v>
      </c>
      <c r="H121" s="58"/>
    </row>
    <row r="122" spans="1:8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21.97</v>
      </c>
      <c r="H122" s="58"/>
    </row>
    <row r="123" spans="1:8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8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8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8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667.43000000000006</v>
      </c>
      <c r="H126" s="192"/>
    </row>
    <row r="127" spans="1:8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8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194">
        <f>G126+G114+G92+G80+G47</f>
        <v>4510.67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270.64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324.64999999999998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483.33000000000004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204.03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279.3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1078.6199999999999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2149.29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1473.08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220.87000000000003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667.43000000000006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4510.67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1078.6199999999999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5589.29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228</v>
      </c>
      <c r="C161" s="291">
        <f>G153</f>
        <v>5589.29</v>
      </c>
      <c r="D161" s="250">
        <v>1</v>
      </c>
      <c r="E161" s="249">
        <f>C161*D161</f>
        <v>5589.29</v>
      </c>
      <c r="F161" s="292">
        <f>F20</f>
        <v>9</v>
      </c>
      <c r="G161" s="293">
        <f>ROUND((E161*F161),2)</f>
        <v>50303.61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50303.61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5589.29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50303.61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603643.32000000007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77B6E-D7EC-49BE-B606-180842F0322B}">
  <dimension ref="A1:Q173"/>
  <sheetViews>
    <sheetView zoomScale="110" zoomScaleNormal="110" workbookViewId="0">
      <selection activeCell="A20" sqref="A20:C20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9" max="9" width="10.42578125" style="157" customWidth="1"/>
    <col min="10" max="10" width="14.5703125" style="9" customWidth="1"/>
    <col min="11" max="11" width="14.42578125" customWidth="1"/>
    <col min="12" max="12" width="9.7109375" bestFit="1" customWidth="1"/>
    <col min="14" max="14" width="10.7109375" customWidth="1"/>
    <col min="257" max="257" width="3.7109375" customWidth="1"/>
    <col min="258" max="259" width="14.7109375" customWidth="1"/>
    <col min="260" max="260" width="21.140625" customWidth="1"/>
    <col min="261" max="263" width="12.7109375" customWidth="1"/>
    <col min="264" max="264" width="9" customWidth="1"/>
    <col min="265" max="265" width="10.42578125" customWidth="1"/>
    <col min="266" max="266" width="14.5703125" customWidth="1"/>
    <col min="267" max="267" width="14.42578125" customWidth="1"/>
    <col min="268" max="268" width="9.7109375" bestFit="1" customWidth="1"/>
    <col min="270" max="270" width="10.7109375" customWidth="1"/>
    <col min="513" max="513" width="3.7109375" customWidth="1"/>
    <col min="514" max="515" width="14.7109375" customWidth="1"/>
    <col min="516" max="516" width="21.140625" customWidth="1"/>
    <col min="517" max="519" width="12.7109375" customWidth="1"/>
    <col min="520" max="520" width="9" customWidth="1"/>
    <col min="521" max="521" width="10.42578125" customWidth="1"/>
    <col min="522" max="522" width="14.5703125" customWidth="1"/>
    <col min="523" max="523" width="14.42578125" customWidth="1"/>
    <col min="524" max="524" width="9.7109375" bestFit="1" customWidth="1"/>
    <col min="526" max="526" width="10.7109375" customWidth="1"/>
    <col min="769" max="769" width="3.7109375" customWidth="1"/>
    <col min="770" max="771" width="14.7109375" customWidth="1"/>
    <col min="772" max="772" width="21.140625" customWidth="1"/>
    <col min="773" max="775" width="12.7109375" customWidth="1"/>
    <col min="776" max="776" width="9" customWidth="1"/>
    <col min="777" max="777" width="10.42578125" customWidth="1"/>
    <col min="778" max="778" width="14.5703125" customWidth="1"/>
    <col min="779" max="779" width="14.42578125" customWidth="1"/>
    <col min="780" max="780" width="9.7109375" bestFit="1" customWidth="1"/>
    <col min="782" max="782" width="10.7109375" customWidth="1"/>
    <col min="1025" max="1025" width="3.7109375" customWidth="1"/>
    <col min="1026" max="1027" width="14.7109375" customWidth="1"/>
    <col min="1028" max="1028" width="21.140625" customWidth="1"/>
    <col min="1029" max="1031" width="12.7109375" customWidth="1"/>
    <col min="1032" max="1032" width="9" customWidth="1"/>
    <col min="1033" max="1033" width="10.42578125" customWidth="1"/>
    <col min="1034" max="1034" width="14.5703125" customWidth="1"/>
    <col min="1035" max="1035" width="14.42578125" customWidth="1"/>
    <col min="1036" max="1036" width="9.7109375" bestFit="1" customWidth="1"/>
    <col min="1038" max="1038" width="10.7109375" customWidth="1"/>
    <col min="1281" max="1281" width="3.7109375" customWidth="1"/>
    <col min="1282" max="1283" width="14.7109375" customWidth="1"/>
    <col min="1284" max="1284" width="21.140625" customWidth="1"/>
    <col min="1285" max="1287" width="12.7109375" customWidth="1"/>
    <col min="1288" max="1288" width="9" customWidth="1"/>
    <col min="1289" max="1289" width="10.42578125" customWidth="1"/>
    <col min="1290" max="1290" width="14.5703125" customWidth="1"/>
    <col min="1291" max="1291" width="14.42578125" customWidth="1"/>
    <col min="1292" max="1292" width="9.7109375" bestFit="1" customWidth="1"/>
    <col min="1294" max="1294" width="10.7109375" customWidth="1"/>
    <col min="1537" max="1537" width="3.7109375" customWidth="1"/>
    <col min="1538" max="1539" width="14.7109375" customWidth="1"/>
    <col min="1540" max="1540" width="21.140625" customWidth="1"/>
    <col min="1541" max="1543" width="12.7109375" customWidth="1"/>
    <col min="1544" max="1544" width="9" customWidth="1"/>
    <col min="1545" max="1545" width="10.42578125" customWidth="1"/>
    <col min="1546" max="1546" width="14.5703125" customWidth="1"/>
    <col min="1547" max="1547" width="14.42578125" customWidth="1"/>
    <col min="1548" max="1548" width="9.7109375" bestFit="1" customWidth="1"/>
    <col min="1550" max="1550" width="10.7109375" customWidth="1"/>
    <col min="1793" max="1793" width="3.7109375" customWidth="1"/>
    <col min="1794" max="1795" width="14.7109375" customWidth="1"/>
    <col min="1796" max="1796" width="21.140625" customWidth="1"/>
    <col min="1797" max="1799" width="12.7109375" customWidth="1"/>
    <col min="1800" max="1800" width="9" customWidth="1"/>
    <col min="1801" max="1801" width="10.42578125" customWidth="1"/>
    <col min="1802" max="1802" width="14.5703125" customWidth="1"/>
    <col min="1803" max="1803" width="14.42578125" customWidth="1"/>
    <col min="1804" max="1804" width="9.7109375" bestFit="1" customWidth="1"/>
    <col min="1806" max="1806" width="10.7109375" customWidth="1"/>
    <col min="2049" max="2049" width="3.7109375" customWidth="1"/>
    <col min="2050" max="2051" width="14.7109375" customWidth="1"/>
    <col min="2052" max="2052" width="21.140625" customWidth="1"/>
    <col min="2053" max="2055" width="12.7109375" customWidth="1"/>
    <col min="2056" max="2056" width="9" customWidth="1"/>
    <col min="2057" max="2057" width="10.42578125" customWidth="1"/>
    <col min="2058" max="2058" width="14.5703125" customWidth="1"/>
    <col min="2059" max="2059" width="14.42578125" customWidth="1"/>
    <col min="2060" max="2060" width="9.7109375" bestFit="1" customWidth="1"/>
    <col min="2062" max="2062" width="10.7109375" customWidth="1"/>
    <col min="2305" max="2305" width="3.7109375" customWidth="1"/>
    <col min="2306" max="2307" width="14.7109375" customWidth="1"/>
    <col min="2308" max="2308" width="21.140625" customWidth="1"/>
    <col min="2309" max="2311" width="12.7109375" customWidth="1"/>
    <col min="2312" max="2312" width="9" customWidth="1"/>
    <col min="2313" max="2313" width="10.42578125" customWidth="1"/>
    <col min="2314" max="2314" width="14.5703125" customWidth="1"/>
    <col min="2315" max="2315" width="14.42578125" customWidth="1"/>
    <col min="2316" max="2316" width="9.7109375" bestFit="1" customWidth="1"/>
    <col min="2318" max="2318" width="10.7109375" customWidth="1"/>
    <col min="2561" max="2561" width="3.7109375" customWidth="1"/>
    <col min="2562" max="2563" width="14.7109375" customWidth="1"/>
    <col min="2564" max="2564" width="21.140625" customWidth="1"/>
    <col min="2565" max="2567" width="12.7109375" customWidth="1"/>
    <col min="2568" max="2568" width="9" customWidth="1"/>
    <col min="2569" max="2569" width="10.42578125" customWidth="1"/>
    <col min="2570" max="2570" width="14.5703125" customWidth="1"/>
    <col min="2571" max="2571" width="14.42578125" customWidth="1"/>
    <col min="2572" max="2572" width="9.7109375" bestFit="1" customWidth="1"/>
    <col min="2574" max="2574" width="10.7109375" customWidth="1"/>
    <col min="2817" max="2817" width="3.7109375" customWidth="1"/>
    <col min="2818" max="2819" width="14.7109375" customWidth="1"/>
    <col min="2820" max="2820" width="21.140625" customWidth="1"/>
    <col min="2821" max="2823" width="12.7109375" customWidth="1"/>
    <col min="2824" max="2824" width="9" customWidth="1"/>
    <col min="2825" max="2825" width="10.42578125" customWidth="1"/>
    <col min="2826" max="2826" width="14.5703125" customWidth="1"/>
    <col min="2827" max="2827" width="14.42578125" customWidth="1"/>
    <col min="2828" max="2828" width="9.7109375" bestFit="1" customWidth="1"/>
    <col min="2830" max="2830" width="10.7109375" customWidth="1"/>
    <col min="3073" max="3073" width="3.7109375" customWidth="1"/>
    <col min="3074" max="3075" width="14.7109375" customWidth="1"/>
    <col min="3076" max="3076" width="21.140625" customWidth="1"/>
    <col min="3077" max="3079" width="12.7109375" customWidth="1"/>
    <col min="3080" max="3080" width="9" customWidth="1"/>
    <col min="3081" max="3081" width="10.42578125" customWidth="1"/>
    <col min="3082" max="3082" width="14.5703125" customWidth="1"/>
    <col min="3083" max="3083" width="14.42578125" customWidth="1"/>
    <col min="3084" max="3084" width="9.7109375" bestFit="1" customWidth="1"/>
    <col min="3086" max="3086" width="10.7109375" customWidth="1"/>
    <col min="3329" max="3329" width="3.7109375" customWidth="1"/>
    <col min="3330" max="3331" width="14.7109375" customWidth="1"/>
    <col min="3332" max="3332" width="21.140625" customWidth="1"/>
    <col min="3333" max="3335" width="12.7109375" customWidth="1"/>
    <col min="3336" max="3336" width="9" customWidth="1"/>
    <col min="3337" max="3337" width="10.42578125" customWidth="1"/>
    <col min="3338" max="3338" width="14.5703125" customWidth="1"/>
    <col min="3339" max="3339" width="14.42578125" customWidth="1"/>
    <col min="3340" max="3340" width="9.7109375" bestFit="1" customWidth="1"/>
    <col min="3342" max="3342" width="10.7109375" customWidth="1"/>
    <col min="3585" max="3585" width="3.7109375" customWidth="1"/>
    <col min="3586" max="3587" width="14.7109375" customWidth="1"/>
    <col min="3588" max="3588" width="21.140625" customWidth="1"/>
    <col min="3589" max="3591" width="12.7109375" customWidth="1"/>
    <col min="3592" max="3592" width="9" customWidth="1"/>
    <col min="3593" max="3593" width="10.42578125" customWidth="1"/>
    <col min="3594" max="3594" width="14.5703125" customWidth="1"/>
    <col min="3595" max="3595" width="14.42578125" customWidth="1"/>
    <col min="3596" max="3596" width="9.7109375" bestFit="1" customWidth="1"/>
    <col min="3598" max="3598" width="10.7109375" customWidth="1"/>
    <col min="3841" max="3841" width="3.7109375" customWidth="1"/>
    <col min="3842" max="3843" width="14.7109375" customWidth="1"/>
    <col min="3844" max="3844" width="21.140625" customWidth="1"/>
    <col min="3845" max="3847" width="12.7109375" customWidth="1"/>
    <col min="3848" max="3848" width="9" customWidth="1"/>
    <col min="3849" max="3849" width="10.42578125" customWidth="1"/>
    <col min="3850" max="3850" width="14.5703125" customWidth="1"/>
    <col min="3851" max="3851" width="14.42578125" customWidth="1"/>
    <col min="3852" max="3852" width="9.7109375" bestFit="1" customWidth="1"/>
    <col min="3854" max="3854" width="10.7109375" customWidth="1"/>
    <col min="4097" max="4097" width="3.7109375" customWidth="1"/>
    <col min="4098" max="4099" width="14.7109375" customWidth="1"/>
    <col min="4100" max="4100" width="21.140625" customWidth="1"/>
    <col min="4101" max="4103" width="12.7109375" customWidth="1"/>
    <col min="4104" max="4104" width="9" customWidth="1"/>
    <col min="4105" max="4105" width="10.42578125" customWidth="1"/>
    <col min="4106" max="4106" width="14.5703125" customWidth="1"/>
    <col min="4107" max="4107" width="14.42578125" customWidth="1"/>
    <col min="4108" max="4108" width="9.7109375" bestFit="1" customWidth="1"/>
    <col min="4110" max="4110" width="10.7109375" customWidth="1"/>
    <col min="4353" max="4353" width="3.7109375" customWidth="1"/>
    <col min="4354" max="4355" width="14.7109375" customWidth="1"/>
    <col min="4356" max="4356" width="21.140625" customWidth="1"/>
    <col min="4357" max="4359" width="12.7109375" customWidth="1"/>
    <col min="4360" max="4360" width="9" customWidth="1"/>
    <col min="4361" max="4361" width="10.42578125" customWidth="1"/>
    <col min="4362" max="4362" width="14.5703125" customWidth="1"/>
    <col min="4363" max="4363" width="14.42578125" customWidth="1"/>
    <col min="4364" max="4364" width="9.7109375" bestFit="1" customWidth="1"/>
    <col min="4366" max="4366" width="10.7109375" customWidth="1"/>
    <col min="4609" max="4609" width="3.7109375" customWidth="1"/>
    <col min="4610" max="4611" width="14.7109375" customWidth="1"/>
    <col min="4612" max="4612" width="21.140625" customWidth="1"/>
    <col min="4613" max="4615" width="12.7109375" customWidth="1"/>
    <col min="4616" max="4616" width="9" customWidth="1"/>
    <col min="4617" max="4617" width="10.42578125" customWidth="1"/>
    <col min="4618" max="4618" width="14.5703125" customWidth="1"/>
    <col min="4619" max="4619" width="14.42578125" customWidth="1"/>
    <col min="4620" max="4620" width="9.7109375" bestFit="1" customWidth="1"/>
    <col min="4622" max="4622" width="10.7109375" customWidth="1"/>
    <col min="4865" max="4865" width="3.7109375" customWidth="1"/>
    <col min="4866" max="4867" width="14.7109375" customWidth="1"/>
    <col min="4868" max="4868" width="21.140625" customWidth="1"/>
    <col min="4869" max="4871" width="12.7109375" customWidth="1"/>
    <col min="4872" max="4872" width="9" customWidth="1"/>
    <col min="4873" max="4873" width="10.42578125" customWidth="1"/>
    <col min="4874" max="4874" width="14.5703125" customWidth="1"/>
    <col min="4875" max="4875" width="14.42578125" customWidth="1"/>
    <col min="4876" max="4876" width="9.7109375" bestFit="1" customWidth="1"/>
    <col min="4878" max="4878" width="10.7109375" customWidth="1"/>
    <col min="5121" max="5121" width="3.7109375" customWidth="1"/>
    <col min="5122" max="5123" width="14.7109375" customWidth="1"/>
    <col min="5124" max="5124" width="21.140625" customWidth="1"/>
    <col min="5125" max="5127" width="12.7109375" customWidth="1"/>
    <col min="5128" max="5128" width="9" customWidth="1"/>
    <col min="5129" max="5129" width="10.42578125" customWidth="1"/>
    <col min="5130" max="5130" width="14.5703125" customWidth="1"/>
    <col min="5131" max="5131" width="14.42578125" customWidth="1"/>
    <col min="5132" max="5132" width="9.7109375" bestFit="1" customWidth="1"/>
    <col min="5134" max="5134" width="10.7109375" customWidth="1"/>
    <col min="5377" max="5377" width="3.7109375" customWidth="1"/>
    <col min="5378" max="5379" width="14.7109375" customWidth="1"/>
    <col min="5380" max="5380" width="21.140625" customWidth="1"/>
    <col min="5381" max="5383" width="12.7109375" customWidth="1"/>
    <col min="5384" max="5384" width="9" customWidth="1"/>
    <col min="5385" max="5385" width="10.42578125" customWidth="1"/>
    <col min="5386" max="5386" width="14.5703125" customWidth="1"/>
    <col min="5387" max="5387" width="14.42578125" customWidth="1"/>
    <col min="5388" max="5388" width="9.7109375" bestFit="1" customWidth="1"/>
    <col min="5390" max="5390" width="10.7109375" customWidth="1"/>
    <col min="5633" max="5633" width="3.7109375" customWidth="1"/>
    <col min="5634" max="5635" width="14.7109375" customWidth="1"/>
    <col min="5636" max="5636" width="21.140625" customWidth="1"/>
    <col min="5637" max="5639" width="12.7109375" customWidth="1"/>
    <col min="5640" max="5640" width="9" customWidth="1"/>
    <col min="5641" max="5641" width="10.42578125" customWidth="1"/>
    <col min="5642" max="5642" width="14.5703125" customWidth="1"/>
    <col min="5643" max="5643" width="14.42578125" customWidth="1"/>
    <col min="5644" max="5644" width="9.7109375" bestFit="1" customWidth="1"/>
    <col min="5646" max="5646" width="10.7109375" customWidth="1"/>
    <col min="5889" max="5889" width="3.7109375" customWidth="1"/>
    <col min="5890" max="5891" width="14.7109375" customWidth="1"/>
    <col min="5892" max="5892" width="21.140625" customWidth="1"/>
    <col min="5893" max="5895" width="12.7109375" customWidth="1"/>
    <col min="5896" max="5896" width="9" customWidth="1"/>
    <col min="5897" max="5897" width="10.42578125" customWidth="1"/>
    <col min="5898" max="5898" width="14.5703125" customWidth="1"/>
    <col min="5899" max="5899" width="14.42578125" customWidth="1"/>
    <col min="5900" max="5900" width="9.7109375" bestFit="1" customWidth="1"/>
    <col min="5902" max="5902" width="10.7109375" customWidth="1"/>
    <col min="6145" max="6145" width="3.7109375" customWidth="1"/>
    <col min="6146" max="6147" width="14.7109375" customWidth="1"/>
    <col min="6148" max="6148" width="21.140625" customWidth="1"/>
    <col min="6149" max="6151" width="12.7109375" customWidth="1"/>
    <col min="6152" max="6152" width="9" customWidth="1"/>
    <col min="6153" max="6153" width="10.42578125" customWidth="1"/>
    <col min="6154" max="6154" width="14.5703125" customWidth="1"/>
    <col min="6155" max="6155" width="14.42578125" customWidth="1"/>
    <col min="6156" max="6156" width="9.7109375" bestFit="1" customWidth="1"/>
    <col min="6158" max="6158" width="10.7109375" customWidth="1"/>
    <col min="6401" max="6401" width="3.7109375" customWidth="1"/>
    <col min="6402" max="6403" width="14.7109375" customWidth="1"/>
    <col min="6404" max="6404" width="21.140625" customWidth="1"/>
    <col min="6405" max="6407" width="12.7109375" customWidth="1"/>
    <col min="6408" max="6408" width="9" customWidth="1"/>
    <col min="6409" max="6409" width="10.42578125" customWidth="1"/>
    <col min="6410" max="6410" width="14.5703125" customWidth="1"/>
    <col min="6411" max="6411" width="14.42578125" customWidth="1"/>
    <col min="6412" max="6412" width="9.7109375" bestFit="1" customWidth="1"/>
    <col min="6414" max="6414" width="10.7109375" customWidth="1"/>
    <col min="6657" max="6657" width="3.7109375" customWidth="1"/>
    <col min="6658" max="6659" width="14.7109375" customWidth="1"/>
    <col min="6660" max="6660" width="21.140625" customWidth="1"/>
    <col min="6661" max="6663" width="12.7109375" customWidth="1"/>
    <col min="6664" max="6664" width="9" customWidth="1"/>
    <col min="6665" max="6665" width="10.42578125" customWidth="1"/>
    <col min="6666" max="6666" width="14.5703125" customWidth="1"/>
    <col min="6667" max="6667" width="14.42578125" customWidth="1"/>
    <col min="6668" max="6668" width="9.7109375" bestFit="1" customWidth="1"/>
    <col min="6670" max="6670" width="10.7109375" customWidth="1"/>
    <col min="6913" max="6913" width="3.7109375" customWidth="1"/>
    <col min="6914" max="6915" width="14.7109375" customWidth="1"/>
    <col min="6916" max="6916" width="21.140625" customWidth="1"/>
    <col min="6917" max="6919" width="12.7109375" customWidth="1"/>
    <col min="6920" max="6920" width="9" customWidth="1"/>
    <col min="6921" max="6921" width="10.42578125" customWidth="1"/>
    <col min="6922" max="6922" width="14.5703125" customWidth="1"/>
    <col min="6923" max="6923" width="14.42578125" customWidth="1"/>
    <col min="6924" max="6924" width="9.7109375" bestFit="1" customWidth="1"/>
    <col min="6926" max="6926" width="10.7109375" customWidth="1"/>
    <col min="7169" max="7169" width="3.7109375" customWidth="1"/>
    <col min="7170" max="7171" width="14.7109375" customWidth="1"/>
    <col min="7172" max="7172" width="21.140625" customWidth="1"/>
    <col min="7173" max="7175" width="12.7109375" customWidth="1"/>
    <col min="7176" max="7176" width="9" customWidth="1"/>
    <col min="7177" max="7177" width="10.42578125" customWidth="1"/>
    <col min="7178" max="7178" width="14.5703125" customWidth="1"/>
    <col min="7179" max="7179" width="14.42578125" customWidth="1"/>
    <col min="7180" max="7180" width="9.7109375" bestFit="1" customWidth="1"/>
    <col min="7182" max="7182" width="10.7109375" customWidth="1"/>
    <col min="7425" max="7425" width="3.7109375" customWidth="1"/>
    <col min="7426" max="7427" width="14.7109375" customWidth="1"/>
    <col min="7428" max="7428" width="21.140625" customWidth="1"/>
    <col min="7429" max="7431" width="12.7109375" customWidth="1"/>
    <col min="7432" max="7432" width="9" customWidth="1"/>
    <col min="7433" max="7433" width="10.42578125" customWidth="1"/>
    <col min="7434" max="7434" width="14.5703125" customWidth="1"/>
    <col min="7435" max="7435" width="14.42578125" customWidth="1"/>
    <col min="7436" max="7436" width="9.7109375" bestFit="1" customWidth="1"/>
    <col min="7438" max="7438" width="10.7109375" customWidth="1"/>
    <col min="7681" max="7681" width="3.7109375" customWidth="1"/>
    <col min="7682" max="7683" width="14.7109375" customWidth="1"/>
    <col min="7684" max="7684" width="21.140625" customWidth="1"/>
    <col min="7685" max="7687" width="12.7109375" customWidth="1"/>
    <col min="7688" max="7688" width="9" customWidth="1"/>
    <col min="7689" max="7689" width="10.42578125" customWidth="1"/>
    <col min="7690" max="7690" width="14.5703125" customWidth="1"/>
    <col min="7691" max="7691" width="14.42578125" customWidth="1"/>
    <col min="7692" max="7692" width="9.7109375" bestFit="1" customWidth="1"/>
    <col min="7694" max="7694" width="10.7109375" customWidth="1"/>
    <col min="7937" max="7937" width="3.7109375" customWidth="1"/>
    <col min="7938" max="7939" width="14.7109375" customWidth="1"/>
    <col min="7940" max="7940" width="21.140625" customWidth="1"/>
    <col min="7941" max="7943" width="12.7109375" customWidth="1"/>
    <col min="7944" max="7944" width="9" customWidth="1"/>
    <col min="7945" max="7945" width="10.42578125" customWidth="1"/>
    <col min="7946" max="7946" width="14.5703125" customWidth="1"/>
    <col min="7947" max="7947" width="14.42578125" customWidth="1"/>
    <col min="7948" max="7948" width="9.7109375" bestFit="1" customWidth="1"/>
    <col min="7950" max="7950" width="10.7109375" customWidth="1"/>
    <col min="8193" max="8193" width="3.7109375" customWidth="1"/>
    <col min="8194" max="8195" width="14.7109375" customWidth="1"/>
    <col min="8196" max="8196" width="21.140625" customWidth="1"/>
    <col min="8197" max="8199" width="12.7109375" customWidth="1"/>
    <col min="8200" max="8200" width="9" customWidth="1"/>
    <col min="8201" max="8201" width="10.42578125" customWidth="1"/>
    <col min="8202" max="8202" width="14.5703125" customWidth="1"/>
    <col min="8203" max="8203" width="14.42578125" customWidth="1"/>
    <col min="8204" max="8204" width="9.7109375" bestFit="1" customWidth="1"/>
    <col min="8206" max="8206" width="10.7109375" customWidth="1"/>
    <col min="8449" max="8449" width="3.7109375" customWidth="1"/>
    <col min="8450" max="8451" width="14.7109375" customWidth="1"/>
    <col min="8452" max="8452" width="21.140625" customWidth="1"/>
    <col min="8453" max="8455" width="12.7109375" customWidth="1"/>
    <col min="8456" max="8456" width="9" customWidth="1"/>
    <col min="8457" max="8457" width="10.42578125" customWidth="1"/>
    <col min="8458" max="8458" width="14.5703125" customWidth="1"/>
    <col min="8459" max="8459" width="14.42578125" customWidth="1"/>
    <col min="8460" max="8460" width="9.7109375" bestFit="1" customWidth="1"/>
    <col min="8462" max="8462" width="10.7109375" customWidth="1"/>
    <col min="8705" max="8705" width="3.7109375" customWidth="1"/>
    <col min="8706" max="8707" width="14.7109375" customWidth="1"/>
    <col min="8708" max="8708" width="21.140625" customWidth="1"/>
    <col min="8709" max="8711" width="12.7109375" customWidth="1"/>
    <col min="8712" max="8712" width="9" customWidth="1"/>
    <col min="8713" max="8713" width="10.42578125" customWidth="1"/>
    <col min="8714" max="8714" width="14.5703125" customWidth="1"/>
    <col min="8715" max="8715" width="14.42578125" customWidth="1"/>
    <col min="8716" max="8716" width="9.7109375" bestFit="1" customWidth="1"/>
    <col min="8718" max="8718" width="10.7109375" customWidth="1"/>
    <col min="8961" max="8961" width="3.7109375" customWidth="1"/>
    <col min="8962" max="8963" width="14.7109375" customWidth="1"/>
    <col min="8964" max="8964" width="21.140625" customWidth="1"/>
    <col min="8965" max="8967" width="12.7109375" customWidth="1"/>
    <col min="8968" max="8968" width="9" customWidth="1"/>
    <col min="8969" max="8969" width="10.42578125" customWidth="1"/>
    <col min="8970" max="8970" width="14.5703125" customWidth="1"/>
    <col min="8971" max="8971" width="14.42578125" customWidth="1"/>
    <col min="8972" max="8972" width="9.7109375" bestFit="1" customWidth="1"/>
    <col min="8974" max="8974" width="10.7109375" customWidth="1"/>
    <col min="9217" max="9217" width="3.7109375" customWidth="1"/>
    <col min="9218" max="9219" width="14.7109375" customWidth="1"/>
    <col min="9220" max="9220" width="21.140625" customWidth="1"/>
    <col min="9221" max="9223" width="12.7109375" customWidth="1"/>
    <col min="9224" max="9224" width="9" customWidth="1"/>
    <col min="9225" max="9225" width="10.42578125" customWidth="1"/>
    <col min="9226" max="9226" width="14.5703125" customWidth="1"/>
    <col min="9227" max="9227" width="14.42578125" customWidth="1"/>
    <col min="9228" max="9228" width="9.7109375" bestFit="1" customWidth="1"/>
    <col min="9230" max="9230" width="10.7109375" customWidth="1"/>
    <col min="9473" max="9473" width="3.7109375" customWidth="1"/>
    <col min="9474" max="9475" width="14.7109375" customWidth="1"/>
    <col min="9476" max="9476" width="21.140625" customWidth="1"/>
    <col min="9477" max="9479" width="12.7109375" customWidth="1"/>
    <col min="9480" max="9480" width="9" customWidth="1"/>
    <col min="9481" max="9481" width="10.42578125" customWidth="1"/>
    <col min="9482" max="9482" width="14.5703125" customWidth="1"/>
    <col min="9483" max="9483" width="14.42578125" customWidth="1"/>
    <col min="9484" max="9484" width="9.7109375" bestFit="1" customWidth="1"/>
    <col min="9486" max="9486" width="10.7109375" customWidth="1"/>
    <col min="9729" max="9729" width="3.7109375" customWidth="1"/>
    <col min="9730" max="9731" width="14.7109375" customWidth="1"/>
    <col min="9732" max="9732" width="21.140625" customWidth="1"/>
    <col min="9733" max="9735" width="12.7109375" customWidth="1"/>
    <col min="9736" max="9736" width="9" customWidth="1"/>
    <col min="9737" max="9737" width="10.42578125" customWidth="1"/>
    <col min="9738" max="9738" width="14.5703125" customWidth="1"/>
    <col min="9739" max="9739" width="14.42578125" customWidth="1"/>
    <col min="9740" max="9740" width="9.7109375" bestFit="1" customWidth="1"/>
    <col min="9742" max="9742" width="10.7109375" customWidth="1"/>
    <col min="9985" max="9985" width="3.7109375" customWidth="1"/>
    <col min="9986" max="9987" width="14.7109375" customWidth="1"/>
    <col min="9988" max="9988" width="21.140625" customWidth="1"/>
    <col min="9989" max="9991" width="12.7109375" customWidth="1"/>
    <col min="9992" max="9992" width="9" customWidth="1"/>
    <col min="9993" max="9993" width="10.42578125" customWidth="1"/>
    <col min="9994" max="9994" width="14.5703125" customWidth="1"/>
    <col min="9995" max="9995" width="14.42578125" customWidth="1"/>
    <col min="9996" max="9996" width="9.7109375" bestFit="1" customWidth="1"/>
    <col min="9998" max="9998" width="10.7109375" customWidth="1"/>
    <col min="10241" max="10241" width="3.7109375" customWidth="1"/>
    <col min="10242" max="10243" width="14.7109375" customWidth="1"/>
    <col min="10244" max="10244" width="21.140625" customWidth="1"/>
    <col min="10245" max="10247" width="12.7109375" customWidth="1"/>
    <col min="10248" max="10248" width="9" customWidth="1"/>
    <col min="10249" max="10249" width="10.42578125" customWidth="1"/>
    <col min="10250" max="10250" width="14.5703125" customWidth="1"/>
    <col min="10251" max="10251" width="14.42578125" customWidth="1"/>
    <col min="10252" max="10252" width="9.7109375" bestFit="1" customWidth="1"/>
    <col min="10254" max="10254" width="10.7109375" customWidth="1"/>
    <col min="10497" max="10497" width="3.7109375" customWidth="1"/>
    <col min="10498" max="10499" width="14.7109375" customWidth="1"/>
    <col min="10500" max="10500" width="21.140625" customWidth="1"/>
    <col min="10501" max="10503" width="12.7109375" customWidth="1"/>
    <col min="10504" max="10504" width="9" customWidth="1"/>
    <col min="10505" max="10505" width="10.42578125" customWidth="1"/>
    <col min="10506" max="10506" width="14.5703125" customWidth="1"/>
    <col min="10507" max="10507" width="14.42578125" customWidth="1"/>
    <col min="10508" max="10508" width="9.7109375" bestFit="1" customWidth="1"/>
    <col min="10510" max="10510" width="10.7109375" customWidth="1"/>
    <col min="10753" max="10753" width="3.7109375" customWidth="1"/>
    <col min="10754" max="10755" width="14.7109375" customWidth="1"/>
    <col min="10756" max="10756" width="21.140625" customWidth="1"/>
    <col min="10757" max="10759" width="12.7109375" customWidth="1"/>
    <col min="10760" max="10760" width="9" customWidth="1"/>
    <col min="10761" max="10761" width="10.42578125" customWidth="1"/>
    <col min="10762" max="10762" width="14.5703125" customWidth="1"/>
    <col min="10763" max="10763" width="14.42578125" customWidth="1"/>
    <col min="10764" max="10764" width="9.7109375" bestFit="1" customWidth="1"/>
    <col min="10766" max="10766" width="10.7109375" customWidth="1"/>
    <col min="11009" max="11009" width="3.7109375" customWidth="1"/>
    <col min="11010" max="11011" width="14.7109375" customWidth="1"/>
    <col min="11012" max="11012" width="21.140625" customWidth="1"/>
    <col min="11013" max="11015" width="12.7109375" customWidth="1"/>
    <col min="11016" max="11016" width="9" customWidth="1"/>
    <col min="11017" max="11017" width="10.42578125" customWidth="1"/>
    <col min="11018" max="11018" width="14.5703125" customWidth="1"/>
    <col min="11019" max="11019" width="14.42578125" customWidth="1"/>
    <col min="11020" max="11020" width="9.7109375" bestFit="1" customWidth="1"/>
    <col min="11022" max="11022" width="10.7109375" customWidth="1"/>
    <col min="11265" max="11265" width="3.7109375" customWidth="1"/>
    <col min="11266" max="11267" width="14.7109375" customWidth="1"/>
    <col min="11268" max="11268" width="21.140625" customWidth="1"/>
    <col min="11269" max="11271" width="12.7109375" customWidth="1"/>
    <col min="11272" max="11272" width="9" customWidth="1"/>
    <col min="11273" max="11273" width="10.42578125" customWidth="1"/>
    <col min="11274" max="11274" width="14.5703125" customWidth="1"/>
    <col min="11275" max="11275" width="14.42578125" customWidth="1"/>
    <col min="11276" max="11276" width="9.7109375" bestFit="1" customWidth="1"/>
    <col min="11278" max="11278" width="10.7109375" customWidth="1"/>
    <col min="11521" max="11521" width="3.7109375" customWidth="1"/>
    <col min="11522" max="11523" width="14.7109375" customWidth="1"/>
    <col min="11524" max="11524" width="21.140625" customWidth="1"/>
    <col min="11525" max="11527" width="12.7109375" customWidth="1"/>
    <col min="11528" max="11528" width="9" customWidth="1"/>
    <col min="11529" max="11529" width="10.42578125" customWidth="1"/>
    <col min="11530" max="11530" width="14.5703125" customWidth="1"/>
    <col min="11531" max="11531" width="14.42578125" customWidth="1"/>
    <col min="11532" max="11532" width="9.7109375" bestFit="1" customWidth="1"/>
    <col min="11534" max="11534" width="10.7109375" customWidth="1"/>
    <col min="11777" max="11777" width="3.7109375" customWidth="1"/>
    <col min="11778" max="11779" width="14.7109375" customWidth="1"/>
    <col min="11780" max="11780" width="21.140625" customWidth="1"/>
    <col min="11781" max="11783" width="12.7109375" customWidth="1"/>
    <col min="11784" max="11784" width="9" customWidth="1"/>
    <col min="11785" max="11785" width="10.42578125" customWidth="1"/>
    <col min="11786" max="11786" width="14.5703125" customWidth="1"/>
    <col min="11787" max="11787" width="14.42578125" customWidth="1"/>
    <col min="11788" max="11788" width="9.7109375" bestFit="1" customWidth="1"/>
    <col min="11790" max="11790" width="10.7109375" customWidth="1"/>
    <col min="12033" max="12033" width="3.7109375" customWidth="1"/>
    <col min="12034" max="12035" width="14.7109375" customWidth="1"/>
    <col min="12036" max="12036" width="21.140625" customWidth="1"/>
    <col min="12037" max="12039" width="12.7109375" customWidth="1"/>
    <col min="12040" max="12040" width="9" customWidth="1"/>
    <col min="12041" max="12041" width="10.42578125" customWidth="1"/>
    <col min="12042" max="12042" width="14.5703125" customWidth="1"/>
    <col min="12043" max="12043" width="14.42578125" customWidth="1"/>
    <col min="12044" max="12044" width="9.7109375" bestFit="1" customWidth="1"/>
    <col min="12046" max="12046" width="10.7109375" customWidth="1"/>
    <col min="12289" max="12289" width="3.7109375" customWidth="1"/>
    <col min="12290" max="12291" width="14.7109375" customWidth="1"/>
    <col min="12292" max="12292" width="21.140625" customWidth="1"/>
    <col min="12293" max="12295" width="12.7109375" customWidth="1"/>
    <col min="12296" max="12296" width="9" customWidth="1"/>
    <col min="12297" max="12297" width="10.42578125" customWidth="1"/>
    <col min="12298" max="12298" width="14.5703125" customWidth="1"/>
    <col min="12299" max="12299" width="14.42578125" customWidth="1"/>
    <col min="12300" max="12300" width="9.7109375" bestFit="1" customWidth="1"/>
    <col min="12302" max="12302" width="10.7109375" customWidth="1"/>
    <col min="12545" max="12545" width="3.7109375" customWidth="1"/>
    <col min="12546" max="12547" width="14.7109375" customWidth="1"/>
    <col min="12548" max="12548" width="21.140625" customWidth="1"/>
    <col min="12549" max="12551" width="12.7109375" customWidth="1"/>
    <col min="12552" max="12552" width="9" customWidth="1"/>
    <col min="12553" max="12553" width="10.42578125" customWidth="1"/>
    <col min="12554" max="12554" width="14.5703125" customWidth="1"/>
    <col min="12555" max="12555" width="14.42578125" customWidth="1"/>
    <col min="12556" max="12556" width="9.7109375" bestFit="1" customWidth="1"/>
    <col min="12558" max="12558" width="10.7109375" customWidth="1"/>
    <col min="12801" max="12801" width="3.7109375" customWidth="1"/>
    <col min="12802" max="12803" width="14.7109375" customWidth="1"/>
    <col min="12804" max="12804" width="21.140625" customWidth="1"/>
    <col min="12805" max="12807" width="12.7109375" customWidth="1"/>
    <col min="12808" max="12808" width="9" customWidth="1"/>
    <col min="12809" max="12809" width="10.42578125" customWidth="1"/>
    <col min="12810" max="12810" width="14.5703125" customWidth="1"/>
    <col min="12811" max="12811" width="14.42578125" customWidth="1"/>
    <col min="12812" max="12812" width="9.7109375" bestFit="1" customWidth="1"/>
    <col min="12814" max="12814" width="10.7109375" customWidth="1"/>
    <col min="13057" max="13057" width="3.7109375" customWidth="1"/>
    <col min="13058" max="13059" width="14.7109375" customWidth="1"/>
    <col min="13060" max="13060" width="21.140625" customWidth="1"/>
    <col min="13061" max="13063" width="12.7109375" customWidth="1"/>
    <col min="13064" max="13064" width="9" customWidth="1"/>
    <col min="13065" max="13065" width="10.42578125" customWidth="1"/>
    <col min="13066" max="13066" width="14.5703125" customWidth="1"/>
    <col min="13067" max="13067" width="14.42578125" customWidth="1"/>
    <col min="13068" max="13068" width="9.7109375" bestFit="1" customWidth="1"/>
    <col min="13070" max="13070" width="10.7109375" customWidth="1"/>
    <col min="13313" max="13313" width="3.7109375" customWidth="1"/>
    <col min="13314" max="13315" width="14.7109375" customWidth="1"/>
    <col min="13316" max="13316" width="21.140625" customWidth="1"/>
    <col min="13317" max="13319" width="12.7109375" customWidth="1"/>
    <col min="13320" max="13320" width="9" customWidth="1"/>
    <col min="13321" max="13321" width="10.42578125" customWidth="1"/>
    <col min="13322" max="13322" width="14.5703125" customWidth="1"/>
    <col min="13323" max="13323" width="14.42578125" customWidth="1"/>
    <col min="13324" max="13324" width="9.7109375" bestFit="1" customWidth="1"/>
    <col min="13326" max="13326" width="10.7109375" customWidth="1"/>
    <col min="13569" max="13569" width="3.7109375" customWidth="1"/>
    <col min="13570" max="13571" width="14.7109375" customWidth="1"/>
    <col min="13572" max="13572" width="21.140625" customWidth="1"/>
    <col min="13573" max="13575" width="12.7109375" customWidth="1"/>
    <col min="13576" max="13576" width="9" customWidth="1"/>
    <col min="13577" max="13577" width="10.42578125" customWidth="1"/>
    <col min="13578" max="13578" width="14.5703125" customWidth="1"/>
    <col min="13579" max="13579" width="14.42578125" customWidth="1"/>
    <col min="13580" max="13580" width="9.7109375" bestFit="1" customWidth="1"/>
    <col min="13582" max="13582" width="10.7109375" customWidth="1"/>
    <col min="13825" max="13825" width="3.7109375" customWidth="1"/>
    <col min="13826" max="13827" width="14.7109375" customWidth="1"/>
    <col min="13828" max="13828" width="21.140625" customWidth="1"/>
    <col min="13829" max="13831" width="12.7109375" customWidth="1"/>
    <col min="13832" max="13832" width="9" customWidth="1"/>
    <col min="13833" max="13833" width="10.42578125" customWidth="1"/>
    <col min="13834" max="13834" width="14.5703125" customWidth="1"/>
    <col min="13835" max="13835" width="14.42578125" customWidth="1"/>
    <col min="13836" max="13836" width="9.7109375" bestFit="1" customWidth="1"/>
    <col min="13838" max="13838" width="10.7109375" customWidth="1"/>
    <col min="14081" max="14081" width="3.7109375" customWidth="1"/>
    <col min="14082" max="14083" width="14.7109375" customWidth="1"/>
    <col min="14084" max="14084" width="21.140625" customWidth="1"/>
    <col min="14085" max="14087" width="12.7109375" customWidth="1"/>
    <col min="14088" max="14088" width="9" customWidth="1"/>
    <col min="14089" max="14089" width="10.42578125" customWidth="1"/>
    <col min="14090" max="14090" width="14.5703125" customWidth="1"/>
    <col min="14091" max="14091" width="14.42578125" customWidth="1"/>
    <col min="14092" max="14092" width="9.7109375" bestFit="1" customWidth="1"/>
    <col min="14094" max="14094" width="10.7109375" customWidth="1"/>
    <col min="14337" max="14337" width="3.7109375" customWidth="1"/>
    <col min="14338" max="14339" width="14.7109375" customWidth="1"/>
    <col min="14340" max="14340" width="21.140625" customWidth="1"/>
    <col min="14341" max="14343" width="12.7109375" customWidth="1"/>
    <col min="14344" max="14344" width="9" customWidth="1"/>
    <col min="14345" max="14345" width="10.42578125" customWidth="1"/>
    <col min="14346" max="14346" width="14.5703125" customWidth="1"/>
    <col min="14347" max="14347" width="14.42578125" customWidth="1"/>
    <col min="14348" max="14348" width="9.7109375" bestFit="1" customWidth="1"/>
    <col min="14350" max="14350" width="10.7109375" customWidth="1"/>
    <col min="14593" max="14593" width="3.7109375" customWidth="1"/>
    <col min="14594" max="14595" width="14.7109375" customWidth="1"/>
    <col min="14596" max="14596" width="21.140625" customWidth="1"/>
    <col min="14597" max="14599" width="12.7109375" customWidth="1"/>
    <col min="14600" max="14600" width="9" customWidth="1"/>
    <col min="14601" max="14601" width="10.42578125" customWidth="1"/>
    <col min="14602" max="14602" width="14.5703125" customWidth="1"/>
    <col min="14603" max="14603" width="14.42578125" customWidth="1"/>
    <col min="14604" max="14604" width="9.7109375" bestFit="1" customWidth="1"/>
    <col min="14606" max="14606" width="10.7109375" customWidth="1"/>
    <col min="14849" max="14849" width="3.7109375" customWidth="1"/>
    <col min="14850" max="14851" width="14.7109375" customWidth="1"/>
    <col min="14852" max="14852" width="21.140625" customWidth="1"/>
    <col min="14853" max="14855" width="12.7109375" customWidth="1"/>
    <col min="14856" max="14856" width="9" customWidth="1"/>
    <col min="14857" max="14857" width="10.42578125" customWidth="1"/>
    <col min="14858" max="14858" width="14.5703125" customWidth="1"/>
    <col min="14859" max="14859" width="14.42578125" customWidth="1"/>
    <col min="14860" max="14860" width="9.7109375" bestFit="1" customWidth="1"/>
    <col min="14862" max="14862" width="10.7109375" customWidth="1"/>
    <col min="15105" max="15105" width="3.7109375" customWidth="1"/>
    <col min="15106" max="15107" width="14.7109375" customWidth="1"/>
    <col min="15108" max="15108" width="21.140625" customWidth="1"/>
    <col min="15109" max="15111" width="12.7109375" customWidth="1"/>
    <col min="15112" max="15112" width="9" customWidth="1"/>
    <col min="15113" max="15113" width="10.42578125" customWidth="1"/>
    <col min="15114" max="15114" width="14.5703125" customWidth="1"/>
    <col min="15115" max="15115" width="14.42578125" customWidth="1"/>
    <col min="15116" max="15116" width="9.7109375" bestFit="1" customWidth="1"/>
    <col min="15118" max="15118" width="10.7109375" customWidth="1"/>
    <col min="15361" max="15361" width="3.7109375" customWidth="1"/>
    <col min="15362" max="15363" width="14.7109375" customWidth="1"/>
    <col min="15364" max="15364" width="21.140625" customWidth="1"/>
    <col min="15365" max="15367" width="12.7109375" customWidth="1"/>
    <col min="15368" max="15368" width="9" customWidth="1"/>
    <col min="15369" max="15369" width="10.42578125" customWidth="1"/>
    <col min="15370" max="15370" width="14.5703125" customWidth="1"/>
    <col min="15371" max="15371" width="14.42578125" customWidth="1"/>
    <col min="15372" max="15372" width="9.7109375" bestFit="1" customWidth="1"/>
    <col min="15374" max="15374" width="10.7109375" customWidth="1"/>
    <col min="15617" max="15617" width="3.7109375" customWidth="1"/>
    <col min="15618" max="15619" width="14.7109375" customWidth="1"/>
    <col min="15620" max="15620" width="21.140625" customWidth="1"/>
    <col min="15621" max="15623" width="12.7109375" customWidth="1"/>
    <col min="15624" max="15624" width="9" customWidth="1"/>
    <col min="15625" max="15625" width="10.42578125" customWidth="1"/>
    <col min="15626" max="15626" width="14.5703125" customWidth="1"/>
    <col min="15627" max="15627" width="14.42578125" customWidth="1"/>
    <col min="15628" max="15628" width="9.7109375" bestFit="1" customWidth="1"/>
    <col min="15630" max="15630" width="10.7109375" customWidth="1"/>
    <col min="15873" max="15873" width="3.7109375" customWidth="1"/>
    <col min="15874" max="15875" width="14.7109375" customWidth="1"/>
    <col min="15876" max="15876" width="21.140625" customWidth="1"/>
    <col min="15877" max="15879" width="12.7109375" customWidth="1"/>
    <col min="15880" max="15880" width="9" customWidth="1"/>
    <col min="15881" max="15881" width="10.42578125" customWidth="1"/>
    <col min="15882" max="15882" width="14.5703125" customWidth="1"/>
    <col min="15883" max="15883" width="14.42578125" customWidth="1"/>
    <col min="15884" max="15884" width="9.7109375" bestFit="1" customWidth="1"/>
    <col min="15886" max="15886" width="10.7109375" customWidth="1"/>
    <col min="16129" max="16129" width="3.7109375" customWidth="1"/>
    <col min="16130" max="16131" width="14.7109375" customWidth="1"/>
    <col min="16132" max="16132" width="21.140625" customWidth="1"/>
    <col min="16133" max="16135" width="12.7109375" customWidth="1"/>
    <col min="16136" max="16136" width="9" customWidth="1"/>
    <col min="16137" max="16137" width="10.42578125" customWidth="1"/>
    <col min="16138" max="16138" width="14.5703125" customWidth="1"/>
    <col min="16139" max="16139" width="14.42578125" customWidth="1"/>
    <col min="16140" max="16140" width="9.7109375" bestFit="1" customWidth="1"/>
    <col min="16142" max="16142" width="10.7109375" customWidth="1"/>
  </cols>
  <sheetData>
    <row r="1" spans="1:10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  <c r="I1" s="445"/>
      <c r="J1" s="1"/>
    </row>
    <row r="2" spans="1:10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  <c r="I2" s="445"/>
      <c r="J2" s="1"/>
    </row>
    <row r="3" spans="1:10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  <c r="I3" s="446"/>
      <c r="J3" s="2"/>
    </row>
    <row r="4" spans="1:10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  <c r="I4" s="446"/>
      <c r="J4" s="2"/>
    </row>
    <row r="5" spans="1:10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  <c r="I5" s="446"/>
      <c r="J5" s="2"/>
    </row>
    <row r="6" spans="1:10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  <c r="I6" s="446"/>
      <c r="J6" s="2"/>
    </row>
    <row r="7" spans="1:10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  <c r="I7" s="446"/>
      <c r="J7" s="2"/>
    </row>
    <row r="8" spans="1:10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  <c r="I8" s="446"/>
      <c r="J8" s="2"/>
    </row>
    <row r="9" spans="1:10" s="3" customFormat="1" ht="15" customHeight="1" x14ac:dyDescent="0.2">
      <c r="A9" s="9"/>
      <c r="B9" s="10"/>
      <c r="C9" s="10"/>
      <c r="D9" s="10"/>
      <c r="E9" s="10"/>
      <c r="F9" s="2"/>
      <c r="G9" s="2"/>
      <c r="H9" s="2"/>
      <c r="I9" s="446"/>
      <c r="J9" s="2"/>
    </row>
    <row r="10" spans="1:10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  <c r="I10" s="446"/>
      <c r="J10" s="2"/>
    </row>
    <row r="11" spans="1:10" s="3" customFormat="1" ht="15" customHeight="1" x14ac:dyDescent="0.2">
      <c r="A11" s="2"/>
      <c r="B11" s="2"/>
      <c r="C11" s="2"/>
      <c r="D11" s="2"/>
      <c r="E11" s="2"/>
      <c r="F11" s="2"/>
      <c r="G11" s="2"/>
      <c r="H11" s="2"/>
      <c r="I11" s="446"/>
      <c r="J11" s="2"/>
    </row>
    <row r="12" spans="1:10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  <c r="I12" s="447"/>
      <c r="J12" s="9"/>
    </row>
    <row r="13" spans="1:10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  <c r="I13" s="448"/>
      <c r="J13" s="9"/>
    </row>
    <row r="14" spans="1:10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  <c r="I14" s="448"/>
      <c r="J14" s="9"/>
    </row>
    <row r="15" spans="1:10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  <c r="I15" s="448"/>
      <c r="J15" s="9"/>
    </row>
    <row r="16" spans="1:10" ht="15" customHeight="1" x14ac:dyDescent="0.2"/>
    <row r="17" spans="1:14" s="3" customFormat="1" ht="15" customHeight="1" x14ac:dyDescent="0.2">
      <c r="A17" s="21" t="s">
        <v>18</v>
      </c>
      <c r="B17"/>
      <c r="C17"/>
      <c r="D17"/>
      <c r="E17"/>
      <c r="F17"/>
      <c r="G17"/>
      <c r="H17"/>
      <c r="I17" s="157"/>
      <c r="J17" s="9"/>
    </row>
    <row r="18" spans="1:14" ht="15" customHeight="1" x14ac:dyDescent="0.2"/>
    <row r="19" spans="1:14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  <c r="I19" s="448"/>
      <c r="J19" s="9"/>
    </row>
    <row r="20" spans="1:14" s="3" customFormat="1" ht="15" customHeight="1" x14ac:dyDescent="0.2">
      <c r="A20" s="582" t="s">
        <v>230</v>
      </c>
      <c r="B20" s="583"/>
      <c r="C20" s="583"/>
      <c r="D20" s="584" t="s">
        <v>23</v>
      </c>
      <c r="E20" s="584"/>
      <c r="F20" s="560">
        <f>Salário!D11</f>
        <v>1</v>
      </c>
      <c r="G20" s="562"/>
      <c r="H20" s="22"/>
      <c r="I20" s="157"/>
      <c r="J20" s="9"/>
    </row>
    <row r="21" spans="1:14" ht="15" customHeight="1" x14ac:dyDescent="0.2"/>
    <row r="22" spans="1:14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  <c r="I22" s="445"/>
      <c r="J22" s="1"/>
    </row>
    <row r="23" spans="1:14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  <c r="I23" s="445"/>
      <c r="J23" s="1"/>
    </row>
    <row r="24" spans="1:14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  <c r="I24" s="445"/>
      <c r="J24" s="1"/>
    </row>
    <row r="25" spans="1:14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  <c r="I25" s="449"/>
      <c r="J25" s="1"/>
    </row>
    <row r="26" spans="1:14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335</v>
      </c>
      <c r="F26" s="561"/>
      <c r="G26" s="562"/>
      <c r="H26" s="27"/>
      <c r="I26" s="450"/>
      <c r="J26" s="9"/>
    </row>
    <row r="27" spans="1:14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Salário!C11</f>
        <v>9113-05</v>
      </c>
      <c r="F27" s="564"/>
      <c r="G27" s="565"/>
      <c r="H27" s="31"/>
      <c r="I27" s="451"/>
      <c r="J27" s="32"/>
    </row>
    <row r="28" spans="1:14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229</v>
      </c>
      <c r="F28" s="567"/>
      <c r="G28" s="568"/>
      <c r="H28" s="27"/>
      <c r="I28" s="450"/>
      <c r="J28" s="9"/>
    </row>
    <row r="29" spans="1:14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Salário!E11</f>
        <v>2195.6</v>
      </c>
      <c r="F29" s="564"/>
      <c r="G29" s="565"/>
      <c r="H29" s="31"/>
      <c r="I29" s="451"/>
      <c r="J29" s="32"/>
    </row>
    <row r="30" spans="1:14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  <c r="I30" s="452"/>
      <c r="J30" s="35"/>
    </row>
    <row r="31" spans="1:14" s="3" customFormat="1" ht="15" customHeight="1" x14ac:dyDescent="0.2">
      <c r="A31" s="36"/>
      <c r="B31" s="37"/>
      <c r="C31" s="37"/>
      <c r="D31" s="37"/>
      <c r="E31" s="37"/>
      <c r="F31" s="37"/>
      <c r="G31" s="37"/>
      <c r="H31"/>
      <c r="I31" s="157"/>
      <c r="J31" s="9"/>
      <c r="L31" s="38"/>
    </row>
    <row r="32" spans="1:14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  <c r="I32" s="449"/>
      <c r="J32" s="1"/>
      <c r="L32" s="39"/>
      <c r="N32" s="39"/>
    </row>
    <row r="33" spans="1:14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  <c r="I33" s="449"/>
      <c r="J33" s="1"/>
      <c r="L33" s="39"/>
      <c r="N33" s="39"/>
    </row>
    <row r="34" spans="1:14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  <c r="I34" s="449"/>
      <c r="J34" s="1"/>
      <c r="L34" s="39"/>
      <c r="N34" s="39"/>
    </row>
    <row r="35" spans="1:14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  <c r="I35" s="445"/>
      <c r="J35" s="1"/>
    </row>
    <row r="36" spans="1:14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2195.6</v>
      </c>
      <c r="H36" s="50"/>
      <c r="I36" s="453"/>
      <c r="J36" s="51"/>
      <c r="M36" s="52"/>
      <c r="N36" s="53"/>
    </row>
    <row r="37" spans="1:14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0.3</v>
      </c>
      <c r="G37" s="57">
        <f>$G$36*F37</f>
        <v>658.68</v>
      </c>
      <c r="H37" s="58"/>
      <c r="I37" s="454"/>
      <c r="J37" s="60"/>
      <c r="N37" s="53"/>
    </row>
    <row r="38" spans="1:14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  <c r="I38" s="454"/>
      <c r="J38" s="60"/>
      <c r="K38" s="63"/>
      <c r="M38" s="64"/>
      <c r="N38" s="65"/>
    </row>
    <row r="39" spans="1:14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  <c r="I39" s="454"/>
      <c r="J39" s="60"/>
      <c r="K39" s="73"/>
      <c r="L39" s="74"/>
      <c r="M39" s="52"/>
    </row>
    <row r="40" spans="1:14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  <c r="I40" s="454"/>
      <c r="J40" s="60"/>
    </row>
    <row r="41" spans="1:14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2854.2799999999997</v>
      </c>
      <c r="H41" s="79"/>
      <c r="I41" s="455"/>
      <c r="J41" s="60"/>
    </row>
    <row r="42" spans="1:14" ht="15" customHeight="1" x14ac:dyDescent="0.2">
      <c r="A42" s="80"/>
      <c r="B42" s="81"/>
      <c r="C42" s="81"/>
      <c r="D42" s="81"/>
      <c r="E42" s="81"/>
      <c r="F42" s="82"/>
      <c r="G42" s="83"/>
      <c r="H42" s="79"/>
      <c r="I42" s="455"/>
      <c r="J42" s="60"/>
    </row>
    <row r="43" spans="1:14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  <c r="I43" s="445"/>
      <c r="K43" s="84"/>
    </row>
    <row r="44" spans="1:14" ht="15" customHeight="1" x14ac:dyDescent="0.2">
      <c r="A44" s="66" t="s">
        <v>9</v>
      </c>
      <c r="B44" s="85" t="s">
        <v>48</v>
      </c>
      <c r="C44" s="85"/>
      <c r="D44" s="67"/>
      <c r="E44" s="86"/>
      <c r="F44" s="87">
        <v>0</v>
      </c>
      <c r="G44" s="71">
        <f>$G$41*F44</f>
        <v>0</v>
      </c>
      <c r="H44" s="72"/>
      <c r="I44" s="454"/>
      <c r="K44" s="73"/>
      <c r="L44" s="74"/>
    </row>
    <row r="45" spans="1:14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0</v>
      </c>
      <c r="H45" s="79"/>
      <c r="I45" s="455"/>
      <c r="J45" s="60"/>
    </row>
    <row r="46" spans="1:14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  <c r="I46" s="455"/>
      <c r="J46" s="60"/>
    </row>
    <row r="47" spans="1:14" ht="15" customHeight="1" x14ac:dyDescent="0.2">
      <c r="A47" s="576" t="s">
        <v>51</v>
      </c>
      <c r="B47" s="576"/>
      <c r="C47" s="576"/>
      <c r="D47" s="576"/>
      <c r="E47" s="576"/>
      <c r="F47" s="576"/>
      <c r="G47" s="94">
        <f>G41+G45</f>
        <v>2854.2799999999997</v>
      </c>
      <c r="H47" s="95"/>
      <c r="I47" s="456"/>
      <c r="J47" s="96"/>
    </row>
    <row r="48" spans="1:14" ht="15" customHeight="1" x14ac:dyDescent="0.2">
      <c r="A48" s="36"/>
      <c r="B48" s="37"/>
      <c r="C48" s="37"/>
      <c r="D48" s="37"/>
      <c r="E48" s="37"/>
      <c r="F48" s="37"/>
      <c r="G48" s="37"/>
    </row>
    <row r="49" spans="1:16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  <c r="I49" s="449"/>
      <c r="J49" s="1"/>
    </row>
    <row r="50" spans="1:16" ht="15" customHeight="1" x14ac:dyDescent="0.2">
      <c r="A50" s="40"/>
      <c r="B50" s="41"/>
      <c r="C50" s="41"/>
      <c r="D50" s="41"/>
      <c r="E50" s="41"/>
      <c r="F50" s="41"/>
      <c r="G50" s="42"/>
      <c r="H50" s="11"/>
      <c r="I50" s="449"/>
      <c r="J50" s="1"/>
    </row>
    <row r="51" spans="1:16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  <c r="I51" s="449"/>
      <c r="J51" s="1"/>
    </row>
    <row r="52" spans="1:16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  <c r="I52" s="450"/>
      <c r="J52" s="1"/>
      <c r="K52" s="99"/>
      <c r="N52" s="100"/>
      <c r="P52" s="99"/>
    </row>
    <row r="53" spans="1:16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237.76</v>
      </c>
      <c r="H53" s="58"/>
      <c r="I53" s="454"/>
      <c r="J53" s="60" t="s">
        <v>57</v>
      </c>
      <c r="K53" s="104">
        <f>1/12</f>
        <v>8.3333333333333329E-2</v>
      </c>
      <c r="L53" s="74">
        <f>K53</f>
        <v>8.3333333333333329E-2</v>
      </c>
    </row>
    <row r="54" spans="1:16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237.76</v>
      </c>
      <c r="H54" s="58"/>
      <c r="I54" s="454"/>
      <c r="J54" s="60" t="s">
        <v>57</v>
      </c>
      <c r="K54" s="104">
        <f>1/12</f>
        <v>8.3333333333333329E-2</v>
      </c>
      <c r="L54" s="74">
        <f>K54</f>
        <v>8.3333333333333329E-2</v>
      </c>
      <c r="P54" s="60"/>
    </row>
    <row r="55" spans="1:16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79.349999999999994</v>
      </c>
      <c r="H55" s="58"/>
      <c r="I55" s="454"/>
      <c r="J55" s="106" t="s">
        <v>61</v>
      </c>
      <c r="K55" s="104">
        <f>K53*(1/3)</f>
        <v>2.7777777777777776E-2</v>
      </c>
      <c r="L55" s="74">
        <f>K55</f>
        <v>2.7777777777777776E-2</v>
      </c>
      <c r="P55" s="60"/>
    </row>
    <row r="56" spans="1:16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554.87</v>
      </c>
      <c r="H56" s="79"/>
      <c r="I56" s="455"/>
      <c r="J56" s="96"/>
    </row>
    <row r="57" spans="1:16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  <c r="I57" s="455"/>
      <c r="J57" s="96"/>
    </row>
    <row r="58" spans="1:16" ht="15" customHeight="1" x14ac:dyDescent="0.2">
      <c r="A58" s="40"/>
      <c r="B58" s="41"/>
      <c r="C58" s="41"/>
      <c r="D58" s="41"/>
      <c r="E58" s="41"/>
      <c r="F58" s="41"/>
      <c r="G58" s="42"/>
      <c r="H58" s="11"/>
      <c r="I58" s="449"/>
      <c r="J58" s="1"/>
    </row>
    <row r="59" spans="1:16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  <c r="I59" s="449"/>
      <c r="J59" s="1"/>
    </row>
    <row r="60" spans="1:16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  <c r="I60" s="450"/>
      <c r="J60" s="1"/>
    </row>
    <row r="61" spans="1:16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228.34</v>
      </c>
      <c r="H61" s="58"/>
      <c r="I61" s="454"/>
      <c r="J61" s="60"/>
    </row>
    <row r="62" spans="1:16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570.86</v>
      </c>
      <c r="H62" s="58"/>
      <c r="I62" s="454"/>
      <c r="J62" s="60"/>
    </row>
    <row r="63" spans="1:16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85.63</v>
      </c>
      <c r="H63" s="58"/>
      <c r="I63" s="454"/>
      <c r="J63" s="60"/>
    </row>
    <row r="64" spans="1:16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42.81</v>
      </c>
      <c r="H64" s="58"/>
      <c r="I64" s="454"/>
      <c r="J64" s="60"/>
    </row>
    <row r="65" spans="1:17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28.54</v>
      </c>
      <c r="H65" s="58"/>
      <c r="I65" s="454"/>
      <c r="J65" s="60"/>
    </row>
    <row r="66" spans="1:17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17.13</v>
      </c>
      <c r="H66" s="58"/>
      <c r="I66" s="454"/>
      <c r="J66" s="60"/>
    </row>
    <row r="67" spans="1:17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5.71</v>
      </c>
      <c r="H67" s="58"/>
      <c r="I67" s="454"/>
      <c r="J67" s="60"/>
    </row>
    <row r="68" spans="1:17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71.36</v>
      </c>
      <c r="H68" s="58"/>
      <c r="I68" s="454"/>
      <c r="J68" s="60"/>
    </row>
    <row r="69" spans="1:17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1050.3800000000001</v>
      </c>
      <c r="H69" s="79"/>
      <c r="I69" s="455"/>
      <c r="J69" s="96"/>
    </row>
    <row r="70" spans="1:17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  <c r="I70" s="455"/>
      <c r="J70" s="110" t="s">
        <v>80</v>
      </c>
    </row>
    <row r="71" spans="1:17" ht="15" customHeight="1" x14ac:dyDescent="0.2">
      <c r="A71" s="40"/>
      <c r="B71" s="41"/>
      <c r="C71" s="41"/>
      <c r="D71" s="41"/>
      <c r="E71" s="41"/>
      <c r="F71" s="41"/>
      <c r="G71" s="42"/>
      <c r="H71" s="11"/>
      <c r="I71" s="449"/>
      <c r="J71" s="1"/>
    </row>
    <row r="72" spans="1:17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  <c r="I72" s="449"/>
      <c r="J72"/>
      <c r="K72" s="435"/>
      <c r="L72" s="141"/>
      <c r="M72" s="444"/>
      <c r="Q72" s="471"/>
    </row>
    <row r="73" spans="1:17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  <c r="I73" s="445" t="s">
        <v>84</v>
      </c>
      <c r="K73" s="435"/>
      <c r="L73" s="141"/>
      <c r="M73" s="467"/>
      <c r="Q73" s="472"/>
    </row>
    <row r="74" spans="1:17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  <c r="I74" s="457">
        <v>145.15</v>
      </c>
      <c r="J74" s="354" t="s">
        <v>86</v>
      </c>
      <c r="K74" s="435">
        <v>89.93</v>
      </c>
      <c r="L74" s="19">
        <v>40861</v>
      </c>
      <c r="M74" s="20" t="s">
        <v>337</v>
      </c>
      <c r="N74" s="20"/>
    </row>
    <row r="75" spans="1:17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  <c r="I75" s="457">
        <v>327.86</v>
      </c>
      <c r="J75" s="354" t="s">
        <v>86</v>
      </c>
      <c r="K75" s="435">
        <v>308.70999999999998</v>
      </c>
      <c r="L75" s="19">
        <v>40862</v>
      </c>
      <c r="M75" s="20" t="s">
        <v>338</v>
      </c>
    </row>
    <row r="76" spans="1:17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  <c r="I76" s="458"/>
      <c r="J76" s="126"/>
    </row>
    <row r="77" spans="1:17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  <c r="I77" s="456"/>
      <c r="J77" s="96"/>
    </row>
    <row r="78" spans="1:17" ht="15" customHeight="1" x14ac:dyDescent="0.2">
      <c r="A78" s="90"/>
      <c r="B78" s="91"/>
      <c r="C78" s="91"/>
      <c r="D78" s="91"/>
      <c r="E78" s="91"/>
      <c r="F78" s="129"/>
      <c r="G78" s="130"/>
      <c r="H78" s="95"/>
      <c r="I78" s="456"/>
    </row>
    <row r="79" spans="1:17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  <c r="I79" s="455"/>
      <c r="J79" s="96"/>
    </row>
    <row r="80" spans="1:17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2003.89</v>
      </c>
      <c r="H80" s="79"/>
      <c r="I80" s="455"/>
      <c r="J80" s="96"/>
    </row>
    <row r="81" spans="1:15" ht="15" customHeight="1" x14ac:dyDescent="0.2">
      <c r="A81" s="133"/>
      <c r="B81" s="41"/>
      <c r="C81" s="41"/>
      <c r="D81" s="41"/>
      <c r="E81" s="41"/>
      <c r="F81" s="134"/>
      <c r="G81" s="134"/>
      <c r="H81" s="95"/>
      <c r="I81" s="456"/>
    </row>
    <row r="82" spans="1:15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  <c r="I82" s="449"/>
      <c r="J82" s="1"/>
    </row>
    <row r="83" spans="1:15" ht="15" customHeight="1" x14ac:dyDescent="0.2">
      <c r="A83" s="40"/>
      <c r="B83" s="41"/>
      <c r="C83" s="41"/>
      <c r="D83" s="41"/>
      <c r="E83" s="41"/>
      <c r="F83" s="41"/>
      <c r="G83" s="42"/>
      <c r="H83" s="11"/>
      <c r="I83" s="449"/>
      <c r="J83" s="1"/>
    </row>
    <row r="84" spans="1:15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  <c r="I84" s="450"/>
      <c r="J84" s="1"/>
    </row>
    <row r="85" spans="1:15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142.16</v>
      </c>
      <c r="H85" s="58"/>
      <c r="I85" s="454"/>
      <c r="J85" s="139"/>
      <c r="K85" s="140" t="s">
        <v>94</v>
      </c>
      <c r="L85" s="141">
        <v>0.5</v>
      </c>
      <c r="M85" s="142" t="s">
        <v>95</v>
      </c>
      <c r="N85" s="99">
        <f xml:space="preserve"> L85/12</f>
        <v>4.1666666666666664E-2</v>
      </c>
    </row>
    <row r="86" spans="1:15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11.25</v>
      </c>
      <c r="H86" s="58"/>
      <c r="I86" s="454"/>
      <c r="J86" s="139"/>
      <c r="M86" s="140" t="s">
        <v>67</v>
      </c>
      <c r="N86" s="99">
        <f>N85*0.08</f>
        <v>3.3333333333333331E-3</v>
      </c>
    </row>
    <row r="87" spans="1:15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130.22999999999999</v>
      </c>
      <c r="H87" s="58"/>
      <c r="I87" s="454"/>
      <c r="J87" s="139"/>
      <c r="M87" s="140" t="s">
        <v>98</v>
      </c>
      <c r="N87" s="99">
        <f>(1+ (1/12)+(1/12)+(1/36))*0.08*0.4</f>
        <v>3.8222222222222213E-2</v>
      </c>
      <c r="O87" s="144"/>
    </row>
    <row r="88" spans="1:15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33.07</v>
      </c>
      <c r="H88" s="58"/>
      <c r="I88" s="454"/>
      <c r="J88" s="139"/>
      <c r="K88" s="140" t="s">
        <v>94</v>
      </c>
      <c r="L88" s="141">
        <v>0.5</v>
      </c>
      <c r="M88" s="142" t="s">
        <v>100</v>
      </c>
      <c r="N88" s="99">
        <f xml:space="preserve"> (L88/12)*(7/30)</f>
        <v>9.7222222222222224E-3</v>
      </c>
    </row>
    <row r="89" spans="1:15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12.27</v>
      </c>
      <c r="H89" s="58"/>
      <c r="I89" s="454"/>
      <c r="J89" s="139"/>
      <c r="M89" s="140" t="s">
        <v>65</v>
      </c>
      <c r="N89" s="99">
        <f>N88*F69</f>
        <v>3.5777777777777787E-3</v>
      </c>
    </row>
    <row r="90" spans="1:15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1.02</v>
      </c>
      <c r="H90" s="58"/>
      <c r="I90" s="454"/>
      <c r="J90" s="139"/>
      <c r="M90" s="140" t="s">
        <v>103</v>
      </c>
      <c r="N90" s="99">
        <f>N88*0.08*0.4</f>
        <v>3.1111111111111118E-4</v>
      </c>
    </row>
    <row r="91" spans="1:15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  <c r="I91" s="454"/>
      <c r="J91" s="139"/>
    </row>
    <row r="92" spans="1:15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329.99999999999994</v>
      </c>
      <c r="H92" s="79"/>
      <c r="I92" s="459">
        <f>F92+F69+F56</f>
        <v>0.65920000000000012</v>
      </c>
      <c r="J92" s="3">
        <f>G92*12</f>
        <v>3959.9999999999991</v>
      </c>
    </row>
    <row r="93" spans="1:15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  <c r="I93" s="455"/>
      <c r="J93" s="96"/>
    </row>
    <row r="94" spans="1:15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  <c r="I94" s="455"/>
      <c r="J94" s="96"/>
    </row>
    <row r="95" spans="1:15" ht="15" customHeight="1" x14ac:dyDescent="0.2">
      <c r="A95" s="133"/>
      <c r="B95" s="41"/>
      <c r="C95" s="41"/>
      <c r="D95" s="41"/>
      <c r="E95" s="41"/>
      <c r="F95" s="134"/>
      <c r="G95" s="134"/>
      <c r="H95" s="95"/>
      <c r="I95" s="456"/>
    </row>
    <row r="96" spans="1:15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  <c r="I96" s="449"/>
      <c r="J96" s="1"/>
    </row>
    <row r="97" spans="1:10" ht="15" customHeight="1" x14ac:dyDescent="0.2">
      <c r="A97" s="40"/>
      <c r="B97" s="41"/>
      <c r="C97" s="41"/>
      <c r="D97" s="41"/>
      <c r="E97" s="41"/>
      <c r="F97" s="41"/>
      <c r="G97" s="42"/>
      <c r="H97" s="11"/>
      <c r="I97" s="449"/>
      <c r="J97" s="1"/>
    </row>
    <row r="98" spans="1:10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10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  <c r="I99" s="445"/>
      <c r="J99" s="1"/>
    </row>
    <row r="100" spans="1:10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  <c r="I100" s="458"/>
      <c r="J100" s="126"/>
    </row>
    <row r="101" spans="1:10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  <c r="I101" s="458"/>
      <c r="J101" s="126"/>
    </row>
    <row r="102" spans="1:10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  <c r="I102" s="458"/>
      <c r="J102" s="126"/>
    </row>
    <row r="103" spans="1:10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  <c r="I103" s="458"/>
      <c r="J103" s="126"/>
    </row>
    <row r="104" spans="1:10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  <c r="I104" s="458"/>
      <c r="J104" s="60"/>
    </row>
    <row r="105" spans="1:10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  <c r="I105" s="458"/>
      <c r="J105" s="60"/>
    </row>
    <row r="106" spans="1:10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  <c r="I106" s="456"/>
      <c r="J106" s="96"/>
    </row>
    <row r="107" spans="1:10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  <c r="I107" s="456"/>
      <c r="J107" s="96"/>
    </row>
    <row r="108" spans="1:10" ht="15" customHeight="1" x14ac:dyDescent="0.2">
      <c r="A108" s="161"/>
      <c r="B108" s="37"/>
      <c r="C108" s="37"/>
      <c r="D108" s="37"/>
      <c r="E108" s="37"/>
      <c r="F108" s="37"/>
      <c r="G108" s="162"/>
    </row>
    <row r="109" spans="1:10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  <c r="I109" s="449"/>
      <c r="J109" s="1"/>
    </row>
    <row r="110" spans="1:10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  <c r="I110" s="450"/>
      <c r="J110" s="1"/>
    </row>
    <row r="111" spans="1:10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  <c r="I111" s="458"/>
      <c r="J111" s="60"/>
    </row>
    <row r="112" spans="1:10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  <c r="I112" s="455"/>
      <c r="J112" s="96"/>
    </row>
    <row r="113" spans="1:15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  <c r="I113" s="455"/>
      <c r="J113" s="96"/>
    </row>
    <row r="114" spans="1:15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  <c r="I114" s="455"/>
      <c r="J114" s="9"/>
    </row>
    <row r="115" spans="1:15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  <c r="I115" s="455"/>
      <c r="J115" s="9"/>
    </row>
    <row r="116" spans="1:15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  <c r="I116" s="455"/>
      <c r="J116" s="9"/>
    </row>
    <row r="117" spans="1:15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  <c r="I117" s="449"/>
      <c r="J117" s="96"/>
    </row>
    <row r="118" spans="1:15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  <c r="I118" s="455"/>
      <c r="J118" s="96"/>
    </row>
    <row r="119" spans="1:15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  <c r="I119" s="450" t="s">
        <v>84</v>
      </c>
      <c r="J119" s="1"/>
    </row>
    <row r="120" spans="1:15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179">
        <v>181.51</v>
      </c>
      <c r="H120" s="58"/>
      <c r="I120" s="460">
        <v>13.48</v>
      </c>
      <c r="J120" s="354" t="s">
        <v>125</v>
      </c>
      <c r="K120" s="435">
        <v>181.51</v>
      </c>
      <c r="L120" s="19">
        <v>941</v>
      </c>
      <c r="M120" s="20" t="s">
        <v>126</v>
      </c>
    </row>
    <row r="121" spans="1:15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214.4</v>
      </c>
      <c r="H121" s="58"/>
      <c r="I121" s="460">
        <v>239.41</v>
      </c>
      <c r="J121" s="181" t="s">
        <v>86</v>
      </c>
      <c r="K121" s="182">
        <v>214.4</v>
      </c>
      <c r="L121" s="183">
        <v>43496</v>
      </c>
      <c r="M121" s="184" t="s">
        <v>220</v>
      </c>
      <c r="N121" s="185"/>
    </row>
    <row r="122" spans="1:15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22.64</v>
      </c>
      <c r="H122" s="58"/>
      <c r="I122" s="460">
        <v>24.66</v>
      </c>
      <c r="J122" s="181" t="s">
        <v>86</v>
      </c>
      <c r="K122" s="182">
        <v>22.64</v>
      </c>
      <c r="L122" s="183">
        <v>101333</v>
      </c>
      <c r="M122" s="184" t="s">
        <v>223</v>
      </c>
      <c r="N122" s="185"/>
      <c r="O122" s="185"/>
    </row>
    <row r="123" spans="1:15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  <c r="I123" s="460">
        <v>4.95</v>
      </c>
      <c r="J123" s="434" t="s">
        <v>86</v>
      </c>
      <c r="K123" s="435">
        <v>12.89</v>
      </c>
      <c r="L123" s="19">
        <v>40864</v>
      </c>
      <c r="M123" s="20" t="s">
        <v>130</v>
      </c>
    </row>
    <row r="124" spans="1:15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  <c r="I124" s="460">
        <v>86.93</v>
      </c>
      <c r="J124" s="434" t="s">
        <v>86</v>
      </c>
      <c r="K124" s="435">
        <v>215.56</v>
      </c>
      <c r="L124" s="19">
        <v>40863</v>
      </c>
      <c r="M124" s="20" t="s">
        <v>132</v>
      </c>
    </row>
    <row r="125" spans="1:15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  <c r="I125" s="457"/>
      <c r="J125" s="118"/>
      <c r="K125" s="119"/>
      <c r="M125" s="121"/>
    </row>
    <row r="126" spans="1:15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647</v>
      </c>
      <c r="H126" s="192"/>
      <c r="I126" s="456"/>
      <c r="J126" s="96"/>
    </row>
    <row r="127" spans="1:15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  <c r="I127" s="157"/>
      <c r="J127" s="9"/>
    </row>
    <row r="128" spans="1:15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294">
        <f>G126+G114+G92+G80+G47</f>
        <v>5835.17</v>
      </c>
      <c r="H128" s="195"/>
      <c r="I128" s="461"/>
      <c r="J128" s="9"/>
    </row>
    <row r="129" spans="1:12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  <c r="I129" s="157"/>
      <c r="J129" s="9"/>
    </row>
    <row r="130" spans="1:12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  <c r="I130" s="449"/>
      <c r="J130" s="197"/>
    </row>
    <row r="131" spans="1:12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  <c r="I131" s="157"/>
      <c r="J131" s="202"/>
    </row>
    <row r="132" spans="1:12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  <c r="I132" s="445"/>
      <c r="J132" s="207"/>
    </row>
    <row r="133" spans="1:12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350.11</v>
      </c>
      <c r="H133" s="213"/>
      <c r="I133" s="462"/>
      <c r="J133" s="215"/>
    </row>
    <row r="134" spans="1:12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419.98</v>
      </c>
      <c r="H134" s="213"/>
      <c r="I134" s="462"/>
      <c r="J134" s="215"/>
    </row>
    <row r="135" spans="1:12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625.26</v>
      </c>
      <c r="H135" s="218"/>
      <c r="I135" s="463"/>
      <c r="J135" s="215">
        <f>J137+J140</f>
        <v>8.6475108290966621E-2</v>
      </c>
    </row>
    <row r="136" spans="1:12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  <c r="I136" s="462"/>
      <c r="J136" s="220"/>
    </row>
    <row r="137" spans="1:12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263.95</v>
      </c>
      <c r="H137" s="213"/>
      <c r="I137" s="462"/>
      <c r="J137" s="215">
        <f>G137/$G$153</f>
        <v>3.6504981661070017E-2</v>
      </c>
      <c r="L137" s="221">
        <f xml:space="preserve"> (0.0365/0.9135)</f>
        <v>3.9956212370005469E-2</v>
      </c>
    </row>
    <row r="138" spans="1:12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  <c r="I138" s="462"/>
      <c r="J138" s="225">
        <f>G138/$G$153</f>
        <v>0</v>
      </c>
      <c r="L138" s="39"/>
    </row>
    <row r="139" spans="1:12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  <c r="I139" s="462"/>
      <c r="J139" s="215">
        <f>G139/$G$153</f>
        <v>0</v>
      </c>
    </row>
    <row r="140" spans="1:12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361.31</v>
      </c>
      <c r="H140" s="213"/>
      <c r="I140" s="462"/>
      <c r="J140" s="215">
        <f>G140/$G$153</f>
        <v>4.9970126629896604E-2</v>
      </c>
      <c r="L140" s="99">
        <f xml:space="preserve"> (0.05/0.9135)</f>
        <v>5.4734537493158188E-2</v>
      </c>
    </row>
    <row r="141" spans="1:12" s="3" customFormat="1" ht="15" customHeight="1" x14ac:dyDescent="0.2">
      <c r="A141" s="226"/>
      <c r="G141" s="227"/>
      <c r="I141" s="464"/>
      <c r="J141" s="9"/>
    </row>
    <row r="142" spans="1:12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>
        <f>((1+F133)/(1-(F134+J135)))-1</f>
        <v>0.25351087745029366</v>
      </c>
      <c r="G142" s="231">
        <f>ROUND(G133+G134+G135,2)</f>
        <v>1395.35</v>
      </c>
      <c r="H142" s="218"/>
      <c r="I142" s="463"/>
      <c r="J142" s="215">
        <f>G142/$G$153</f>
        <v>0.19298058784153835</v>
      </c>
    </row>
    <row r="143" spans="1:12" ht="15" customHeight="1" x14ac:dyDescent="0.2"/>
    <row r="145" spans="1:10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  <c r="I145" s="445"/>
      <c r="J145" s="1"/>
    </row>
    <row r="146" spans="1:10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2854.2799999999997</v>
      </c>
      <c r="H146" s="236"/>
      <c r="I146" s="458"/>
      <c r="J146" s="215">
        <f t="shared" ref="J146:J152" si="2">G146/$G$153</f>
        <v>0.39475445749406674</v>
      </c>
    </row>
    <row r="147" spans="1:10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2003.89</v>
      </c>
      <c r="H147" s="236"/>
      <c r="I147" s="458"/>
      <c r="J147" s="215">
        <f t="shared" si="2"/>
        <v>0.27714327600227923</v>
      </c>
    </row>
    <row r="148" spans="1:10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329.99999999999994</v>
      </c>
      <c r="H148" s="236"/>
      <c r="I148" s="458"/>
      <c r="J148" s="215">
        <f t="shared" si="2"/>
        <v>4.5639870991297987E-2</v>
      </c>
    </row>
    <row r="149" spans="1:10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  <c r="I149" s="458"/>
      <c r="J149" s="215">
        <f t="shared" si="2"/>
        <v>0</v>
      </c>
    </row>
    <row r="150" spans="1:10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647</v>
      </c>
      <c r="H150" s="52"/>
      <c r="I150" s="462"/>
      <c r="J150" s="215">
        <f t="shared" si="2"/>
        <v>8.9481807670817579E-2</v>
      </c>
    </row>
    <row r="151" spans="1:10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5835.17</v>
      </c>
      <c r="H151" s="192"/>
      <c r="I151" s="456"/>
      <c r="J151" s="215">
        <f t="shared" si="2"/>
        <v>0.80701941215846162</v>
      </c>
    </row>
    <row r="152" spans="1:10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1395.35</v>
      </c>
      <c r="H152" s="213"/>
      <c r="I152" s="462"/>
      <c r="J152" s="215">
        <f t="shared" si="2"/>
        <v>0.19298058784153835</v>
      </c>
    </row>
    <row r="153" spans="1:10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7230.52</v>
      </c>
      <c r="H153" s="95"/>
      <c r="I153" s="456"/>
      <c r="J153" s="197"/>
    </row>
    <row r="156" spans="1:10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  <c r="I156" s="449"/>
      <c r="J156" s="1"/>
    </row>
    <row r="158" spans="1:10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  <c r="I158" s="445"/>
      <c r="J158" s="1"/>
    </row>
    <row r="159" spans="1:10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  <c r="I159" s="445"/>
      <c r="J159" s="1"/>
    </row>
    <row r="160" spans="1:10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  <c r="I160" s="445"/>
      <c r="J160" s="1"/>
    </row>
    <row r="161" spans="1:10" x14ac:dyDescent="0.2">
      <c r="A161" s="12"/>
      <c r="B161" s="295" t="s">
        <v>229</v>
      </c>
      <c r="C161" s="291">
        <f>G153</f>
        <v>7230.52</v>
      </c>
      <c r="D161" s="250">
        <v>1</v>
      </c>
      <c r="E161" s="249">
        <f>C161*D161</f>
        <v>7230.52</v>
      </c>
      <c r="F161" s="292">
        <f>F20</f>
        <v>1</v>
      </c>
      <c r="G161" s="293">
        <f>ROUND((E161*F161),2)</f>
        <v>7230.52</v>
      </c>
      <c r="H161" s="236"/>
      <c r="I161" s="458"/>
      <c r="J161" s="32"/>
    </row>
    <row r="162" spans="1:10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7230.52</v>
      </c>
      <c r="H162" s="252"/>
      <c r="I162" s="465"/>
      <c r="J162" s="253"/>
    </row>
    <row r="164" spans="1:10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  <c r="I164" s="449"/>
      <c r="J164" s="1"/>
    </row>
    <row r="166" spans="1:10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  <c r="I166" s="449"/>
      <c r="J166" s="1"/>
    </row>
    <row r="167" spans="1:10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  <c r="I167" s="450"/>
      <c r="J167" s="1"/>
    </row>
    <row r="168" spans="1:10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7230.52</v>
      </c>
      <c r="G168" s="524"/>
      <c r="H168" s="254"/>
      <c r="I168" s="466"/>
      <c r="J168" s="9"/>
    </row>
    <row r="169" spans="1:10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7230.52</v>
      </c>
      <c r="G169" s="524"/>
      <c r="H169" s="254"/>
      <c r="I169" s="466"/>
      <c r="J169" s="9"/>
    </row>
    <row r="170" spans="1:10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86766.24</v>
      </c>
      <c r="G170" s="527"/>
      <c r="H170" s="98"/>
      <c r="I170" s="450"/>
      <c r="J170" s="1"/>
    </row>
    <row r="173" spans="1:10" s="3" customFormat="1" x14ac:dyDescent="0.2">
      <c r="A173" s="256"/>
      <c r="B173"/>
      <c r="C173"/>
      <c r="D173"/>
      <c r="E173"/>
      <c r="F173"/>
      <c r="G173"/>
      <c r="H173"/>
      <c r="I173" s="157"/>
      <c r="J173" s="9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F8EB8-02B9-4CD8-BA32-81CF3A676E82}">
  <dimension ref="A1:I173"/>
  <sheetViews>
    <sheetView zoomScale="110" zoomScaleNormal="110" workbookViewId="0">
      <selection activeCell="J47" sqref="J47"/>
    </sheetView>
  </sheetViews>
  <sheetFormatPr defaultRowHeight="12.75" x14ac:dyDescent="0.2"/>
  <cols>
    <col min="1" max="1" width="3.7109375" style="9" customWidth="1"/>
    <col min="2" max="3" width="14.7109375" customWidth="1"/>
    <col min="4" max="4" width="21.140625" customWidth="1"/>
    <col min="5" max="7" width="12.7109375" customWidth="1"/>
    <col min="8" max="8" width="9" customWidth="1"/>
    <col min="249" max="249" width="3.7109375" customWidth="1"/>
    <col min="250" max="251" width="14.7109375" customWidth="1"/>
    <col min="252" max="252" width="21.140625" customWidth="1"/>
    <col min="253" max="255" width="12.7109375" customWidth="1"/>
    <col min="256" max="256" width="9" customWidth="1"/>
    <col min="257" max="257" width="10.42578125" customWidth="1"/>
    <col min="258" max="258" width="14.5703125" customWidth="1"/>
    <col min="259" max="259" width="14.42578125" customWidth="1"/>
    <col min="260" max="260" width="9.7109375" bestFit="1" customWidth="1"/>
    <col min="262" max="262" width="10.7109375" customWidth="1"/>
    <col min="505" max="505" width="3.7109375" customWidth="1"/>
    <col min="506" max="507" width="14.7109375" customWidth="1"/>
    <col min="508" max="508" width="21.140625" customWidth="1"/>
    <col min="509" max="511" width="12.7109375" customWidth="1"/>
    <col min="512" max="512" width="9" customWidth="1"/>
    <col min="513" max="513" width="10.42578125" customWidth="1"/>
    <col min="514" max="514" width="14.5703125" customWidth="1"/>
    <col min="515" max="515" width="14.42578125" customWidth="1"/>
    <col min="516" max="516" width="9.7109375" bestFit="1" customWidth="1"/>
    <col min="518" max="518" width="10.7109375" customWidth="1"/>
    <col min="761" max="761" width="3.7109375" customWidth="1"/>
    <col min="762" max="763" width="14.7109375" customWidth="1"/>
    <col min="764" max="764" width="21.140625" customWidth="1"/>
    <col min="765" max="767" width="12.7109375" customWidth="1"/>
    <col min="768" max="768" width="9" customWidth="1"/>
    <col min="769" max="769" width="10.42578125" customWidth="1"/>
    <col min="770" max="770" width="14.5703125" customWidth="1"/>
    <col min="771" max="771" width="14.42578125" customWidth="1"/>
    <col min="772" max="772" width="9.7109375" bestFit="1" customWidth="1"/>
    <col min="774" max="774" width="10.7109375" customWidth="1"/>
    <col min="1017" max="1017" width="3.7109375" customWidth="1"/>
    <col min="1018" max="1019" width="14.7109375" customWidth="1"/>
    <col min="1020" max="1020" width="21.140625" customWidth="1"/>
    <col min="1021" max="1023" width="12.7109375" customWidth="1"/>
    <col min="1024" max="1024" width="9" customWidth="1"/>
    <col min="1025" max="1025" width="10.42578125" customWidth="1"/>
    <col min="1026" max="1026" width="14.5703125" customWidth="1"/>
    <col min="1027" max="1027" width="14.42578125" customWidth="1"/>
    <col min="1028" max="1028" width="9.7109375" bestFit="1" customWidth="1"/>
    <col min="1030" max="1030" width="10.7109375" customWidth="1"/>
    <col min="1273" max="1273" width="3.7109375" customWidth="1"/>
    <col min="1274" max="1275" width="14.7109375" customWidth="1"/>
    <col min="1276" max="1276" width="21.140625" customWidth="1"/>
    <col min="1277" max="1279" width="12.7109375" customWidth="1"/>
    <col min="1280" max="1280" width="9" customWidth="1"/>
    <col min="1281" max="1281" width="10.42578125" customWidth="1"/>
    <col min="1282" max="1282" width="14.5703125" customWidth="1"/>
    <col min="1283" max="1283" width="14.42578125" customWidth="1"/>
    <col min="1284" max="1284" width="9.7109375" bestFit="1" customWidth="1"/>
    <col min="1286" max="1286" width="10.7109375" customWidth="1"/>
    <col min="1529" max="1529" width="3.7109375" customWidth="1"/>
    <col min="1530" max="1531" width="14.7109375" customWidth="1"/>
    <col min="1532" max="1532" width="21.140625" customWidth="1"/>
    <col min="1533" max="1535" width="12.7109375" customWidth="1"/>
    <col min="1536" max="1536" width="9" customWidth="1"/>
    <col min="1537" max="1537" width="10.42578125" customWidth="1"/>
    <col min="1538" max="1538" width="14.5703125" customWidth="1"/>
    <col min="1539" max="1539" width="14.42578125" customWidth="1"/>
    <col min="1540" max="1540" width="9.7109375" bestFit="1" customWidth="1"/>
    <col min="1542" max="1542" width="10.7109375" customWidth="1"/>
    <col min="1785" max="1785" width="3.7109375" customWidth="1"/>
    <col min="1786" max="1787" width="14.7109375" customWidth="1"/>
    <col min="1788" max="1788" width="21.140625" customWidth="1"/>
    <col min="1789" max="1791" width="12.7109375" customWidth="1"/>
    <col min="1792" max="1792" width="9" customWidth="1"/>
    <col min="1793" max="1793" width="10.42578125" customWidth="1"/>
    <col min="1794" max="1794" width="14.5703125" customWidth="1"/>
    <col min="1795" max="1795" width="14.42578125" customWidth="1"/>
    <col min="1796" max="1796" width="9.7109375" bestFit="1" customWidth="1"/>
    <col min="1798" max="1798" width="10.7109375" customWidth="1"/>
    <col min="2041" max="2041" width="3.7109375" customWidth="1"/>
    <col min="2042" max="2043" width="14.7109375" customWidth="1"/>
    <col min="2044" max="2044" width="21.140625" customWidth="1"/>
    <col min="2045" max="2047" width="12.7109375" customWidth="1"/>
    <col min="2048" max="2048" width="9" customWidth="1"/>
    <col min="2049" max="2049" width="10.42578125" customWidth="1"/>
    <col min="2050" max="2050" width="14.5703125" customWidth="1"/>
    <col min="2051" max="2051" width="14.42578125" customWidth="1"/>
    <col min="2052" max="2052" width="9.7109375" bestFit="1" customWidth="1"/>
    <col min="2054" max="2054" width="10.7109375" customWidth="1"/>
    <col min="2297" max="2297" width="3.7109375" customWidth="1"/>
    <col min="2298" max="2299" width="14.7109375" customWidth="1"/>
    <col min="2300" max="2300" width="21.140625" customWidth="1"/>
    <col min="2301" max="2303" width="12.7109375" customWidth="1"/>
    <col min="2304" max="2304" width="9" customWidth="1"/>
    <col min="2305" max="2305" width="10.42578125" customWidth="1"/>
    <col min="2306" max="2306" width="14.5703125" customWidth="1"/>
    <col min="2307" max="2307" width="14.42578125" customWidth="1"/>
    <col min="2308" max="2308" width="9.7109375" bestFit="1" customWidth="1"/>
    <col min="2310" max="2310" width="10.7109375" customWidth="1"/>
    <col min="2553" max="2553" width="3.7109375" customWidth="1"/>
    <col min="2554" max="2555" width="14.7109375" customWidth="1"/>
    <col min="2556" max="2556" width="21.140625" customWidth="1"/>
    <col min="2557" max="2559" width="12.7109375" customWidth="1"/>
    <col min="2560" max="2560" width="9" customWidth="1"/>
    <col min="2561" max="2561" width="10.42578125" customWidth="1"/>
    <col min="2562" max="2562" width="14.5703125" customWidth="1"/>
    <col min="2563" max="2563" width="14.42578125" customWidth="1"/>
    <col min="2564" max="2564" width="9.7109375" bestFit="1" customWidth="1"/>
    <col min="2566" max="2566" width="10.7109375" customWidth="1"/>
    <col min="2809" max="2809" width="3.7109375" customWidth="1"/>
    <col min="2810" max="2811" width="14.7109375" customWidth="1"/>
    <col min="2812" max="2812" width="21.140625" customWidth="1"/>
    <col min="2813" max="2815" width="12.7109375" customWidth="1"/>
    <col min="2816" max="2816" width="9" customWidth="1"/>
    <col min="2817" max="2817" width="10.42578125" customWidth="1"/>
    <col min="2818" max="2818" width="14.5703125" customWidth="1"/>
    <col min="2819" max="2819" width="14.42578125" customWidth="1"/>
    <col min="2820" max="2820" width="9.7109375" bestFit="1" customWidth="1"/>
    <col min="2822" max="2822" width="10.7109375" customWidth="1"/>
    <col min="3065" max="3065" width="3.7109375" customWidth="1"/>
    <col min="3066" max="3067" width="14.7109375" customWidth="1"/>
    <col min="3068" max="3068" width="21.140625" customWidth="1"/>
    <col min="3069" max="3071" width="12.7109375" customWidth="1"/>
    <col min="3072" max="3072" width="9" customWidth="1"/>
    <col min="3073" max="3073" width="10.42578125" customWidth="1"/>
    <col min="3074" max="3074" width="14.5703125" customWidth="1"/>
    <col min="3075" max="3075" width="14.42578125" customWidth="1"/>
    <col min="3076" max="3076" width="9.7109375" bestFit="1" customWidth="1"/>
    <col min="3078" max="3078" width="10.7109375" customWidth="1"/>
    <col min="3321" max="3321" width="3.7109375" customWidth="1"/>
    <col min="3322" max="3323" width="14.7109375" customWidth="1"/>
    <col min="3324" max="3324" width="21.140625" customWidth="1"/>
    <col min="3325" max="3327" width="12.7109375" customWidth="1"/>
    <col min="3328" max="3328" width="9" customWidth="1"/>
    <col min="3329" max="3329" width="10.42578125" customWidth="1"/>
    <col min="3330" max="3330" width="14.5703125" customWidth="1"/>
    <col min="3331" max="3331" width="14.42578125" customWidth="1"/>
    <col min="3332" max="3332" width="9.7109375" bestFit="1" customWidth="1"/>
    <col min="3334" max="3334" width="10.7109375" customWidth="1"/>
    <col min="3577" max="3577" width="3.7109375" customWidth="1"/>
    <col min="3578" max="3579" width="14.7109375" customWidth="1"/>
    <col min="3580" max="3580" width="21.140625" customWidth="1"/>
    <col min="3581" max="3583" width="12.7109375" customWidth="1"/>
    <col min="3584" max="3584" width="9" customWidth="1"/>
    <col min="3585" max="3585" width="10.42578125" customWidth="1"/>
    <col min="3586" max="3586" width="14.5703125" customWidth="1"/>
    <col min="3587" max="3587" width="14.42578125" customWidth="1"/>
    <col min="3588" max="3588" width="9.7109375" bestFit="1" customWidth="1"/>
    <col min="3590" max="3590" width="10.7109375" customWidth="1"/>
    <col min="3833" max="3833" width="3.7109375" customWidth="1"/>
    <col min="3834" max="3835" width="14.7109375" customWidth="1"/>
    <col min="3836" max="3836" width="21.140625" customWidth="1"/>
    <col min="3837" max="3839" width="12.7109375" customWidth="1"/>
    <col min="3840" max="3840" width="9" customWidth="1"/>
    <col min="3841" max="3841" width="10.42578125" customWidth="1"/>
    <col min="3842" max="3842" width="14.5703125" customWidth="1"/>
    <col min="3843" max="3843" width="14.42578125" customWidth="1"/>
    <col min="3844" max="3844" width="9.7109375" bestFit="1" customWidth="1"/>
    <col min="3846" max="3846" width="10.7109375" customWidth="1"/>
    <col min="4089" max="4089" width="3.7109375" customWidth="1"/>
    <col min="4090" max="4091" width="14.7109375" customWidth="1"/>
    <col min="4092" max="4092" width="21.140625" customWidth="1"/>
    <col min="4093" max="4095" width="12.7109375" customWidth="1"/>
    <col min="4096" max="4096" width="9" customWidth="1"/>
    <col min="4097" max="4097" width="10.42578125" customWidth="1"/>
    <col min="4098" max="4098" width="14.5703125" customWidth="1"/>
    <col min="4099" max="4099" width="14.42578125" customWidth="1"/>
    <col min="4100" max="4100" width="9.7109375" bestFit="1" customWidth="1"/>
    <col min="4102" max="4102" width="10.7109375" customWidth="1"/>
    <col min="4345" max="4345" width="3.7109375" customWidth="1"/>
    <col min="4346" max="4347" width="14.7109375" customWidth="1"/>
    <col min="4348" max="4348" width="21.140625" customWidth="1"/>
    <col min="4349" max="4351" width="12.7109375" customWidth="1"/>
    <col min="4352" max="4352" width="9" customWidth="1"/>
    <col min="4353" max="4353" width="10.42578125" customWidth="1"/>
    <col min="4354" max="4354" width="14.5703125" customWidth="1"/>
    <col min="4355" max="4355" width="14.42578125" customWidth="1"/>
    <col min="4356" max="4356" width="9.7109375" bestFit="1" customWidth="1"/>
    <col min="4358" max="4358" width="10.7109375" customWidth="1"/>
    <col min="4601" max="4601" width="3.7109375" customWidth="1"/>
    <col min="4602" max="4603" width="14.7109375" customWidth="1"/>
    <col min="4604" max="4604" width="21.140625" customWidth="1"/>
    <col min="4605" max="4607" width="12.7109375" customWidth="1"/>
    <col min="4608" max="4608" width="9" customWidth="1"/>
    <col min="4609" max="4609" width="10.42578125" customWidth="1"/>
    <col min="4610" max="4610" width="14.5703125" customWidth="1"/>
    <col min="4611" max="4611" width="14.42578125" customWidth="1"/>
    <col min="4612" max="4612" width="9.7109375" bestFit="1" customWidth="1"/>
    <col min="4614" max="4614" width="10.7109375" customWidth="1"/>
    <col min="4857" max="4857" width="3.7109375" customWidth="1"/>
    <col min="4858" max="4859" width="14.7109375" customWidth="1"/>
    <col min="4860" max="4860" width="21.140625" customWidth="1"/>
    <col min="4861" max="4863" width="12.7109375" customWidth="1"/>
    <col min="4864" max="4864" width="9" customWidth="1"/>
    <col min="4865" max="4865" width="10.42578125" customWidth="1"/>
    <col min="4866" max="4866" width="14.5703125" customWidth="1"/>
    <col min="4867" max="4867" width="14.42578125" customWidth="1"/>
    <col min="4868" max="4868" width="9.7109375" bestFit="1" customWidth="1"/>
    <col min="4870" max="4870" width="10.7109375" customWidth="1"/>
    <col min="5113" max="5113" width="3.7109375" customWidth="1"/>
    <col min="5114" max="5115" width="14.7109375" customWidth="1"/>
    <col min="5116" max="5116" width="21.140625" customWidth="1"/>
    <col min="5117" max="5119" width="12.7109375" customWidth="1"/>
    <col min="5120" max="5120" width="9" customWidth="1"/>
    <col min="5121" max="5121" width="10.42578125" customWidth="1"/>
    <col min="5122" max="5122" width="14.5703125" customWidth="1"/>
    <col min="5123" max="5123" width="14.42578125" customWidth="1"/>
    <col min="5124" max="5124" width="9.7109375" bestFit="1" customWidth="1"/>
    <col min="5126" max="5126" width="10.7109375" customWidth="1"/>
    <col min="5369" max="5369" width="3.7109375" customWidth="1"/>
    <col min="5370" max="5371" width="14.7109375" customWidth="1"/>
    <col min="5372" max="5372" width="21.140625" customWidth="1"/>
    <col min="5373" max="5375" width="12.7109375" customWidth="1"/>
    <col min="5376" max="5376" width="9" customWidth="1"/>
    <col min="5377" max="5377" width="10.42578125" customWidth="1"/>
    <col min="5378" max="5378" width="14.5703125" customWidth="1"/>
    <col min="5379" max="5379" width="14.42578125" customWidth="1"/>
    <col min="5380" max="5380" width="9.7109375" bestFit="1" customWidth="1"/>
    <col min="5382" max="5382" width="10.7109375" customWidth="1"/>
    <col min="5625" max="5625" width="3.7109375" customWidth="1"/>
    <col min="5626" max="5627" width="14.7109375" customWidth="1"/>
    <col min="5628" max="5628" width="21.140625" customWidth="1"/>
    <col min="5629" max="5631" width="12.7109375" customWidth="1"/>
    <col min="5632" max="5632" width="9" customWidth="1"/>
    <col min="5633" max="5633" width="10.42578125" customWidth="1"/>
    <col min="5634" max="5634" width="14.5703125" customWidth="1"/>
    <col min="5635" max="5635" width="14.42578125" customWidth="1"/>
    <col min="5636" max="5636" width="9.7109375" bestFit="1" customWidth="1"/>
    <col min="5638" max="5638" width="10.7109375" customWidth="1"/>
    <col min="5881" max="5881" width="3.7109375" customWidth="1"/>
    <col min="5882" max="5883" width="14.7109375" customWidth="1"/>
    <col min="5884" max="5884" width="21.140625" customWidth="1"/>
    <col min="5885" max="5887" width="12.7109375" customWidth="1"/>
    <col min="5888" max="5888" width="9" customWidth="1"/>
    <col min="5889" max="5889" width="10.42578125" customWidth="1"/>
    <col min="5890" max="5890" width="14.5703125" customWidth="1"/>
    <col min="5891" max="5891" width="14.42578125" customWidth="1"/>
    <col min="5892" max="5892" width="9.7109375" bestFit="1" customWidth="1"/>
    <col min="5894" max="5894" width="10.7109375" customWidth="1"/>
    <col min="6137" max="6137" width="3.7109375" customWidth="1"/>
    <col min="6138" max="6139" width="14.7109375" customWidth="1"/>
    <col min="6140" max="6140" width="21.140625" customWidth="1"/>
    <col min="6141" max="6143" width="12.7109375" customWidth="1"/>
    <col min="6144" max="6144" width="9" customWidth="1"/>
    <col min="6145" max="6145" width="10.42578125" customWidth="1"/>
    <col min="6146" max="6146" width="14.5703125" customWidth="1"/>
    <col min="6147" max="6147" width="14.42578125" customWidth="1"/>
    <col min="6148" max="6148" width="9.7109375" bestFit="1" customWidth="1"/>
    <col min="6150" max="6150" width="10.7109375" customWidth="1"/>
    <col min="6393" max="6393" width="3.7109375" customWidth="1"/>
    <col min="6394" max="6395" width="14.7109375" customWidth="1"/>
    <col min="6396" max="6396" width="21.140625" customWidth="1"/>
    <col min="6397" max="6399" width="12.7109375" customWidth="1"/>
    <col min="6400" max="6400" width="9" customWidth="1"/>
    <col min="6401" max="6401" width="10.42578125" customWidth="1"/>
    <col min="6402" max="6402" width="14.5703125" customWidth="1"/>
    <col min="6403" max="6403" width="14.42578125" customWidth="1"/>
    <col min="6404" max="6404" width="9.7109375" bestFit="1" customWidth="1"/>
    <col min="6406" max="6406" width="10.7109375" customWidth="1"/>
    <col min="6649" max="6649" width="3.7109375" customWidth="1"/>
    <col min="6650" max="6651" width="14.7109375" customWidth="1"/>
    <col min="6652" max="6652" width="21.140625" customWidth="1"/>
    <col min="6653" max="6655" width="12.7109375" customWidth="1"/>
    <col min="6656" max="6656" width="9" customWidth="1"/>
    <col min="6657" max="6657" width="10.42578125" customWidth="1"/>
    <col min="6658" max="6658" width="14.5703125" customWidth="1"/>
    <col min="6659" max="6659" width="14.42578125" customWidth="1"/>
    <col min="6660" max="6660" width="9.7109375" bestFit="1" customWidth="1"/>
    <col min="6662" max="6662" width="10.7109375" customWidth="1"/>
    <col min="6905" max="6905" width="3.7109375" customWidth="1"/>
    <col min="6906" max="6907" width="14.7109375" customWidth="1"/>
    <col min="6908" max="6908" width="21.140625" customWidth="1"/>
    <col min="6909" max="6911" width="12.7109375" customWidth="1"/>
    <col min="6912" max="6912" width="9" customWidth="1"/>
    <col min="6913" max="6913" width="10.42578125" customWidth="1"/>
    <col min="6914" max="6914" width="14.5703125" customWidth="1"/>
    <col min="6915" max="6915" width="14.42578125" customWidth="1"/>
    <col min="6916" max="6916" width="9.7109375" bestFit="1" customWidth="1"/>
    <col min="6918" max="6918" width="10.7109375" customWidth="1"/>
    <col min="7161" max="7161" width="3.7109375" customWidth="1"/>
    <col min="7162" max="7163" width="14.7109375" customWidth="1"/>
    <col min="7164" max="7164" width="21.140625" customWidth="1"/>
    <col min="7165" max="7167" width="12.7109375" customWidth="1"/>
    <col min="7168" max="7168" width="9" customWidth="1"/>
    <col min="7169" max="7169" width="10.42578125" customWidth="1"/>
    <col min="7170" max="7170" width="14.5703125" customWidth="1"/>
    <col min="7171" max="7171" width="14.42578125" customWidth="1"/>
    <col min="7172" max="7172" width="9.7109375" bestFit="1" customWidth="1"/>
    <col min="7174" max="7174" width="10.7109375" customWidth="1"/>
    <col min="7417" max="7417" width="3.7109375" customWidth="1"/>
    <col min="7418" max="7419" width="14.7109375" customWidth="1"/>
    <col min="7420" max="7420" width="21.140625" customWidth="1"/>
    <col min="7421" max="7423" width="12.7109375" customWidth="1"/>
    <col min="7424" max="7424" width="9" customWidth="1"/>
    <col min="7425" max="7425" width="10.42578125" customWidth="1"/>
    <col min="7426" max="7426" width="14.5703125" customWidth="1"/>
    <col min="7427" max="7427" width="14.42578125" customWidth="1"/>
    <col min="7428" max="7428" width="9.7109375" bestFit="1" customWidth="1"/>
    <col min="7430" max="7430" width="10.7109375" customWidth="1"/>
    <col min="7673" max="7673" width="3.7109375" customWidth="1"/>
    <col min="7674" max="7675" width="14.7109375" customWidth="1"/>
    <col min="7676" max="7676" width="21.140625" customWidth="1"/>
    <col min="7677" max="7679" width="12.7109375" customWidth="1"/>
    <col min="7680" max="7680" width="9" customWidth="1"/>
    <col min="7681" max="7681" width="10.42578125" customWidth="1"/>
    <col min="7682" max="7682" width="14.5703125" customWidth="1"/>
    <col min="7683" max="7683" width="14.42578125" customWidth="1"/>
    <col min="7684" max="7684" width="9.7109375" bestFit="1" customWidth="1"/>
    <col min="7686" max="7686" width="10.7109375" customWidth="1"/>
    <col min="7929" max="7929" width="3.7109375" customWidth="1"/>
    <col min="7930" max="7931" width="14.7109375" customWidth="1"/>
    <col min="7932" max="7932" width="21.140625" customWidth="1"/>
    <col min="7933" max="7935" width="12.7109375" customWidth="1"/>
    <col min="7936" max="7936" width="9" customWidth="1"/>
    <col min="7937" max="7937" width="10.42578125" customWidth="1"/>
    <col min="7938" max="7938" width="14.5703125" customWidth="1"/>
    <col min="7939" max="7939" width="14.42578125" customWidth="1"/>
    <col min="7940" max="7940" width="9.7109375" bestFit="1" customWidth="1"/>
    <col min="7942" max="7942" width="10.7109375" customWidth="1"/>
    <col min="8185" max="8185" width="3.7109375" customWidth="1"/>
    <col min="8186" max="8187" width="14.7109375" customWidth="1"/>
    <col min="8188" max="8188" width="21.140625" customWidth="1"/>
    <col min="8189" max="8191" width="12.7109375" customWidth="1"/>
    <col min="8192" max="8192" width="9" customWidth="1"/>
    <col min="8193" max="8193" width="10.42578125" customWidth="1"/>
    <col min="8194" max="8194" width="14.5703125" customWidth="1"/>
    <col min="8195" max="8195" width="14.42578125" customWidth="1"/>
    <col min="8196" max="8196" width="9.7109375" bestFit="1" customWidth="1"/>
    <col min="8198" max="8198" width="10.7109375" customWidth="1"/>
    <col min="8441" max="8441" width="3.7109375" customWidth="1"/>
    <col min="8442" max="8443" width="14.7109375" customWidth="1"/>
    <col min="8444" max="8444" width="21.140625" customWidth="1"/>
    <col min="8445" max="8447" width="12.7109375" customWidth="1"/>
    <col min="8448" max="8448" width="9" customWidth="1"/>
    <col min="8449" max="8449" width="10.42578125" customWidth="1"/>
    <col min="8450" max="8450" width="14.5703125" customWidth="1"/>
    <col min="8451" max="8451" width="14.42578125" customWidth="1"/>
    <col min="8452" max="8452" width="9.7109375" bestFit="1" customWidth="1"/>
    <col min="8454" max="8454" width="10.7109375" customWidth="1"/>
    <col min="8697" max="8697" width="3.7109375" customWidth="1"/>
    <col min="8698" max="8699" width="14.7109375" customWidth="1"/>
    <col min="8700" max="8700" width="21.140625" customWidth="1"/>
    <col min="8701" max="8703" width="12.7109375" customWidth="1"/>
    <col min="8704" max="8704" width="9" customWidth="1"/>
    <col min="8705" max="8705" width="10.42578125" customWidth="1"/>
    <col min="8706" max="8706" width="14.5703125" customWidth="1"/>
    <col min="8707" max="8707" width="14.42578125" customWidth="1"/>
    <col min="8708" max="8708" width="9.7109375" bestFit="1" customWidth="1"/>
    <col min="8710" max="8710" width="10.7109375" customWidth="1"/>
    <col min="8953" max="8953" width="3.7109375" customWidth="1"/>
    <col min="8954" max="8955" width="14.7109375" customWidth="1"/>
    <col min="8956" max="8956" width="21.140625" customWidth="1"/>
    <col min="8957" max="8959" width="12.7109375" customWidth="1"/>
    <col min="8960" max="8960" width="9" customWidth="1"/>
    <col min="8961" max="8961" width="10.42578125" customWidth="1"/>
    <col min="8962" max="8962" width="14.5703125" customWidth="1"/>
    <col min="8963" max="8963" width="14.42578125" customWidth="1"/>
    <col min="8964" max="8964" width="9.7109375" bestFit="1" customWidth="1"/>
    <col min="8966" max="8966" width="10.7109375" customWidth="1"/>
    <col min="9209" max="9209" width="3.7109375" customWidth="1"/>
    <col min="9210" max="9211" width="14.7109375" customWidth="1"/>
    <col min="9212" max="9212" width="21.140625" customWidth="1"/>
    <col min="9213" max="9215" width="12.7109375" customWidth="1"/>
    <col min="9216" max="9216" width="9" customWidth="1"/>
    <col min="9217" max="9217" width="10.42578125" customWidth="1"/>
    <col min="9218" max="9218" width="14.5703125" customWidth="1"/>
    <col min="9219" max="9219" width="14.42578125" customWidth="1"/>
    <col min="9220" max="9220" width="9.7109375" bestFit="1" customWidth="1"/>
    <col min="9222" max="9222" width="10.7109375" customWidth="1"/>
    <col min="9465" max="9465" width="3.7109375" customWidth="1"/>
    <col min="9466" max="9467" width="14.7109375" customWidth="1"/>
    <col min="9468" max="9468" width="21.140625" customWidth="1"/>
    <col min="9469" max="9471" width="12.7109375" customWidth="1"/>
    <col min="9472" max="9472" width="9" customWidth="1"/>
    <col min="9473" max="9473" width="10.42578125" customWidth="1"/>
    <col min="9474" max="9474" width="14.5703125" customWidth="1"/>
    <col min="9475" max="9475" width="14.42578125" customWidth="1"/>
    <col min="9476" max="9476" width="9.7109375" bestFit="1" customWidth="1"/>
    <col min="9478" max="9478" width="10.7109375" customWidth="1"/>
    <col min="9721" max="9721" width="3.7109375" customWidth="1"/>
    <col min="9722" max="9723" width="14.7109375" customWidth="1"/>
    <col min="9724" max="9724" width="21.140625" customWidth="1"/>
    <col min="9725" max="9727" width="12.7109375" customWidth="1"/>
    <col min="9728" max="9728" width="9" customWidth="1"/>
    <col min="9729" max="9729" width="10.42578125" customWidth="1"/>
    <col min="9730" max="9730" width="14.5703125" customWidth="1"/>
    <col min="9731" max="9731" width="14.42578125" customWidth="1"/>
    <col min="9732" max="9732" width="9.7109375" bestFit="1" customWidth="1"/>
    <col min="9734" max="9734" width="10.7109375" customWidth="1"/>
    <col min="9977" max="9977" width="3.7109375" customWidth="1"/>
    <col min="9978" max="9979" width="14.7109375" customWidth="1"/>
    <col min="9980" max="9980" width="21.140625" customWidth="1"/>
    <col min="9981" max="9983" width="12.7109375" customWidth="1"/>
    <col min="9984" max="9984" width="9" customWidth="1"/>
    <col min="9985" max="9985" width="10.42578125" customWidth="1"/>
    <col min="9986" max="9986" width="14.5703125" customWidth="1"/>
    <col min="9987" max="9987" width="14.42578125" customWidth="1"/>
    <col min="9988" max="9988" width="9.7109375" bestFit="1" customWidth="1"/>
    <col min="9990" max="9990" width="10.7109375" customWidth="1"/>
    <col min="10233" max="10233" width="3.7109375" customWidth="1"/>
    <col min="10234" max="10235" width="14.7109375" customWidth="1"/>
    <col min="10236" max="10236" width="21.140625" customWidth="1"/>
    <col min="10237" max="10239" width="12.7109375" customWidth="1"/>
    <col min="10240" max="10240" width="9" customWidth="1"/>
    <col min="10241" max="10241" width="10.42578125" customWidth="1"/>
    <col min="10242" max="10242" width="14.5703125" customWidth="1"/>
    <col min="10243" max="10243" width="14.42578125" customWidth="1"/>
    <col min="10244" max="10244" width="9.7109375" bestFit="1" customWidth="1"/>
    <col min="10246" max="10246" width="10.7109375" customWidth="1"/>
    <col min="10489" max="10489" width="3.7109375" customWidth="1"/>
    <col min="10490" max="10491" width="14.7109375" customWidth="1"/>
    <col min="10492" max="10492" width="21.140625" customWidth="1"/>
    <col min="10493" max="10495" width="12.7109375" customWidth="1"/>
    <col min="10496" max="10496" width="9" customWidth="1"/>
    <col min="10497" max="10497" width="10.42578125" customWidth="1"/>
    <col min="10498" max="10498" width="14.5703125" customWidth="1"/>
    <col min="10499" max="10499" width="14.42578125" customWidth="1"/>
    <col min="10500" max="10500" width="9.7109375" bestFit="1" customWidth="1"/>
    <col min="10502" max="10502" width="10.7109375" customWidth="1"/>
    <col min="10745" max="10745" width="3.7109375" customWidth="1"/>
    <col min="10746" max="10747" width="14.7109375" customWidth="1"/>
    <col min="10748" max="10748" width="21.140625" customWidth="1"/>
    <col min="10749" max="10751" width="12.7109375" customWidth="1"/>
    <col min="10752" max="10752" width="9" customWidth="1"/>
    <col min="10753" max="10753" width="10.42578125" customWidth="1"/>
    <col min="10754" max="10754" width="14.5703125" customWidth="1"/>
    <col min="10755" max="10755" width="14.42578125" customWidth="1"/>
    <col min="10756" max="10756" width="9.7109375" bestFit="1" customWidth="1"/>
    <col min="10758" max="10758" width="10.7109375" customWidth="1"/>
    <col min="11001" max="11001" width="3.7109375" customWidth="1"/>
    <col min="11002" max="11003" width="14.7109375" customWidth="1"/>
    <col min="11004" max="11004" width="21.140625" customWidth="1"/>
    <col min="11005" max="11007" width="12.7109375" customWidth="1"/>
    <col min="11008" max="11008" width="9" customWidth="1"/>
    <col min="11009" max="11009" width="10.42578125" customWidth="1"/>
    <col min="11010" max="11010" width="14.5703125" customWidth="1"/>
    <col min="11011" max="11011" width="14.42578125" customWidth="1"/>
    <col min="11012" max="11012" width="9.7109375" bestFit="1" customWidth="1"/>
    <col min="11014" max="11014" width="10.7109375" customWidth="1"/>
    <col min="11257" max="11257" width="3.7109375" customWidth="1"/>
    <col min="11258" max="11259" width="14.7109375" customWidth="1"/>
    <col min="11260" max="11260" width="21.140625" customWidth="1"/>
    <col min="11261" max="11263" width="12.7109375" customWidth="1"/>
    <col min="11264" max="11264" width="9" customWidth="1"/>
    <col min="11265" max="11265" width="10.42578125" customWidth="1"/>
    <col min="11266" max="11266" width="14.5703125" customWidth="1"/>
    <col min="11267" max="11267" width="14.42578125" customWidth="1"/>
    <col min="11268" max="11268" width="9.7109375" bestFit="1" customWidth="1"/>
    <col min="11270" max="11270" width="10.7109375" customWidth="1"/>
    <col min="11513" max="11513" width="3.7109375" customWidth="1"/>
    <col min="11514" max="11515" width="14.7109375" customWidth="1"/>
    <col min="11516" max="11516" width="21.140625" customWidth="1"/>
    <col min="11517" max="11519" width="12.7109375" customWidth="1"/>
    <col min="11520" max="11520" width="9" customWidth="1"/>
    <col min="11521" max="11521" width="10.42578125" customWidth="1"/>
    <col min="11522" max="11522" width="14.5703125" customWidth="1"/>
    <col min="11523" max="11523" width="14.42578125" customWidth="1"/>
    <col min="11524" max="11524" width="9.7109375" bestFit="1" customWidth="1"/>
    <col min="11526" max="11526" width="10.7109375" customWidth="1"/>
    <col min="11769" max="11769" width="3.7109375" customWidth="1"/>
    <col min="11770" max="11771" width="14.7109375" customWidth="1"/>
    <col min="11772" max="11772" width="21.140625" customWidth="1"/>
    <col min="11773" max="11775" width="12.7109375" customWidth="1"/>
    <col min="11776" max="11776" width="9" customWidth="1"/>
    <col min="11777" max="11777" width="10.42578125" customWidth="1"/>
    <col min="11778" max="11778" width="14.5703125" customWidth="1"/>
    <col min="11779" max="11779" width="14.42578125" customWidth="1"/>
    <col min="11780" max="11780" width="9.7109375" bestFit="1" customWidth="1"/>
    <col min="11782" max="11782" width="10.7109375" customWidth="1"/>
    <col min="12025" max="12025" width="3.7109375" customWidth="1"/>
    <col min="12026" max="12027" width="14.7109375" customWidth="1"/>
    <col min="12028" max="12028" width="21.140625" customWidth="1"/>
    <col min="12029" max="12031" width="12.7109375" customWidth="1"/>
    <col min="12032" max="12032" width="9" customWidth="1"/>
    <col min="12033" max="12033" width="10.42578125" customWidth="1"/>
    <col min="12034" max="12034" width="14.5703125" customWidth="1"/>
    <col min="12035" max="12035" width="14.42578125" customWidth="1"/>
    <col min="12036" max="12036" width="9.7109375" bestFit="1" customWidth="1"/>
    <col min="12038" max="12038" width="10.7109375" customWidth="1"/>
    <col min="12281" max="12281" width="3.7109375" customWidth="1"/>
    <col min="12282" max="12283" width="14.7109375" customWidth="1"/>
    <col min="12284" max="12284" width="21.140625" customWidth="1"/>
    <col min="12285" max="12287" width="12.7109375" customWidth="1"/>
    <col min="12288" max="12288" width="9" customWidth="1"/>
    <col min="12289" max="12289" width="10.42578125" customWidth="1"/>
    <col min="12290" max="12290" width="14.5703125" customWidth="1"/>
    <col min="12291" max="12291" width="14.42578125" customWidth="1"/>
    <col min="12292" max="12292" width="9.7109375" bestFit="1" customWidth="1"/>
    <col min="12294" max="12294" width="10.7109375" customWidth="1"/>
    <col min="12537" max="12537" width="3.7109375" customWidth="1"/>
    <col min="12538" max="12539" width="14.7109375" customWidth="1"/>
    <col min="12540" max="12540" width="21.140625" customWidth="1"/>
    <col min="12541" max="12543" width="12.7109375" customWidth="1"/>
    <col min="12544" max="12544" width="9" customWidth="1"/>
    <col min="12545" max="12545" width="10.42578125" customWidth="1"/>
    <col min="12546" max="12546" width="14.5703125" customWidth="1"/>
    <col min="12547" max="12547" width="14.42578125" customWidth="1"/>
    <col min="12548" max="12548" width="9.7109375" bestFit="1" customWidth="1"/>
    <col min="12550" max="12550" width="10.7109375" customWidth="1"/>
    <col min="12793" max="12793" width="3.7109375" customWidth="1"/>
    <col min="12794" max="12795" width="14.7109375" customWidth="1"/>
    <col min="12796" max="12796" width="21.140625" customWidth="1"/>
    <col min="12797" max="12799" width="12.7109375" customWidth="1"/>
    <col min="12800" max="12800" width="9" customWidth="1"/>
    <col min="12801" max="12801" width="10.42578125" customWidth="1"/>
    <col min="12802" max="12802" width="14.5703125" customWidth="1"/>
    <col min="12803" max="12803" width="14.42578125" customWidth="1"/>
    <col min="12804" max="12804" width="9.7109375" bestFit="1" customWidth="1"/>
    <col min="12806" max="12806" width="10.7109375" customWidth="1"/>
    <col min="13049" max="13049" width="3.7109375" customWidth="1"/>
    <col min="13050" max="13051" width="14.7109375" customWidth="1"/>
    <col min="13052" max="13052" width="21.140625" customWidth="1"/>
    <col min="13053" max="13055" width="12.7109375" customWidth="1"/>
    <col min="13056" max="13056" width="9" customWidth="1"/>
    <col min="13057" max="13057" width="10.42578125" customWidth="1"/>
    <col min="13058" max="13058" width="14.5703125" customWidth="1"/>
    <col min="13059" max="13059" width="14.42578125" customWidth="1"/>
    <col min="13060" max="13060" width="9.7109375" bestFit="1" customWidth="1"/>
    <col min="13062" max="13062" width="10.7109375" customWidth="1"/>
    <col min="13305" max="13305" width="3.7109375" customWidth="1"/>
    <col min="13306" max="13307" width="14.7109375" customWidth="1"/>
    <col min="13308" max="13308" width="21.140625" customWidth="1"/>
    <col min="13309" max="13311" width="12.7109375" customWidth="1"/>
    <col min="13312" max="13312" width="9" customWidth="1"/>
    <col min="13313" max="13313" width="10.42578125" customWidth="1"/>
    <col min="13314" max="13314" width="14.5703125" customWidth="1"/>
    <col min="13315" max="13315" width="14.42578125" customWidth="1"/>
    <col min="13316" max="13316" width="9.7109375" bestFit="1" customWidth="1"/>
    <col min="13318" max="13318" width="10.7109375" customWidth="1"/>
    <col min="13561" max="13561" width="3.7109375" customWidth="1"/>
    <col min="13562" max="13563" width="14.7109375" customWidth="1"/>
    <col min="13564" max="13564" width="21.140625" customWidth="1"/>
    <col min="13565" max="13567" width="12.7109375" customWidth="1"/>
    <col min="13568" max="13568" width="9" customWidth="1"/>
    <col min="13569" max="13569" width="10.42578125" customWidth="1"/>
    <col min="13570" max="13570" width="14.5703125" customWidth="1"/>
    <col min="13571" max="13571" width="14.42578125" customWidth="1"/>
    <col min="13572" max="13572" width="9.7109375" bestFit="1" customWidth="1"/>
    <col min="13574" max="13574" width="10.7109375" customWidth="1"/>
    <col min="13817" max="13817" width="3.7109375" customWidth="1"/>
    <col min="13818" max="13819" width="14.7109375" customWidth="1"/>
    <col min="13820" max="13820" width="21.140625" customWidth="1"/>
    <col min="13821" max="13823" width="12.7109375" customWidth="1"/>
    <col min="13824" max="13824" width="9" customWidth="1"/>
    <col min="13825" max="13825" width="10.42578125" customWidth="1"/>
    <col min="13826" max="13826" width="14.5703125" customWidth="1"/>
    <col min="13827" max="13827" width="14.42578125" customWidth="1"/>
    <col min="13828" max="13828" width="9.7109375" bestFit="1" customWidth="1"/>
    <col min="13830" max="13830" width="10.7109375" customWidth="1"/>
    <col min="14073" max="14073" width="3.7109375" customWidth="1"/>
    <col min="14074" max="14075" width="14.7109375" customWidth="1"/>
    <col min="14076" max="14076" width="21.140625" customWidth="1"/>
    <col min="14077" max="14079" width="12.7109375" customWidth="1"/>
    <col min="14080" max="14080" width="9" customWidth="1"/>
    <col min="14081" max="14081" width="10.42578125" customWidth="1"/>
    <col min="14082" max="14082" width="14.5703125" customWidth="1"/>
    <col min="14083" max="14083" width="14.42578125" customWidth="1"/>
    <col min="14084" max="14084" width="9.7109375" bestFit="1" customWidth="1"/>
    <col min="14086" max="14086" width="10.7109375" customWidth="1"/>
    <col min="14329" max="14329" width="3.7109375" customWidth="1"/>
    <col min="14330" max="14331" width="14.7109375" customWidth="1"/>
    <col min="14332" max="14332" width="21.140625" customWidth="1"/>
    <col min="14333" max="14335" width="12.7109375" customWidth="1"/>
    <col min="14336" max="14336" width="9" customWidth="1"/>
    <col min="14337" max="14337" width="10.42578125" customWidth="1"/>
    <col min="14338" max="14338" width="14.5703125" customWidth="1"/>
    <col min="14339" max="14339" width="14.42578125" customWidth="1"/>
    <col min="14340" max="14340" width="9.7109375" bestFit="1" customWidth="1"/>
    <col min="14342" max="14342" width="10.7109375" customWidth="1"/>
    <col min="14585" max="14585" width="3.7109375" customWidth="1"/>
    <col min="14586" max="14587" width="14.7109375" customWidth="1"/>
    <col min="14588" max="14588" width="21.140625" customWidth="1"/>
    <col min="14589" max="14591" width="12.7109375" customWidth="1"/>
    <col min="14592" max="14592" width="9" customWidth="1"/>
    <col min="14593" max="14593" width="10.42578125" customWidth="1"/>
    <col min="14594" max="14594" width="14.5703125" customWidth="1"/>
    <col min="14595" max="14595" width="14.42578125" customWidth="1"/>
    <col min="14596" max="14596" width="9.7109375" bestFit="1" customWidth="1"/>
    <col min="14598" max="14598" width="10.7109375" customWidth="1"/>
    <col min="14841" max="14841" width="3.7109375" customWidth="1"/>
    <col min="14842" max="14843" width="14.7109375" customWidth="1"/>
    <col min="14844" max="14844" width="21.140625" customWidth="1"/>
    <col min="14845" max="14847" width="12.7109375" customWidth="1"/>
    <col min="14848" max="14848" width="9" customWidth="1"/>
    <col min="14849" max="14849" width="10.42578125" customWidth="1"/>
    <col min="14850" max="14850" width="14.5703125" customWidth="1"/>
    <col min="14851" max="14851" width="14.42578125" customWidth="1"/>
    <col min="14852" max="14852" width="9.7109375" bestFit="1" customWidth="1"/>
    <col min="14854" max="14854" width="10.7109375" customWidth="1"/>
    <col min="15097" max="15097" width="3.7109375" customWidth="1"/>
    <col min="15098" max="15099" width="14.7109375" customWidth="1"/>
    <col min="15100" max="15100" width="21.140625" customWidth="1"/>
    <col min="15101" max="15103" width="12.7109375" customWidth="1"/>
    <col min="15104" max="15104" width="9" customWidth="1"/>
    <col min="15105" max="15105" width="10.42578125" customWidth="1"/>
    <col min="15106" max="15106" width="14.5703125" customWidth="1"/>
    <col min="15107" max="15107" width="14.42578125" customWidth="1"/>
    <col min="15108" max="15108" width="9.7109375" bestFit="1" customWidth="1"/>
    <col min="15110" max="15110" width="10.7109375" customWidth="1"/>
    <col min="15353" max="15353" width="3.7109375" customWidth="1"/>
    <col min="15354" max="15355" width="14.7109375" customWidth="1"/>
    <col min="15356" max="15356" width="21.140625" customWidth="1"/>
    <col min="15357" max="15359" width="12.7109375" customWidth="1"/>
    <col min="15360" max="15360" width="9" customWidth="1"/>
    <col min="15361" max="15361" width="10.42578125" customWidth="1"/>
    <col min="15362" max="15362" width="14.5703125" customWidth="1"/>
    <col min="15363" max="15363" width="14.42578125" customWidth="1"/>
    <col min="15364" max="15364" width="9.7109375" bestFit="1" customWidth="1"/>
    <col min="15366" max="15366" width="10.7109375" customWidth="1"/>
    <col min="15609" max="15609" width="3.7109375" customWidth="1"/>
    <col min="15610" max="15611" width="14.7109375" customWidth="1"/>
    <col min="15612" max="15612" width="21.140625" customWidth="1"/>
    <col min="15613" max="15615" width="12.7109375" customWidth="1"/>
    <col min="15616" max="15616" width="9" customWidth="1"/>
    <col min="15617" max="15617" width="10.42578125" customWidth="1"/>
    <col min="15618" max="15618" width="14.5703125" customWidth="1"/>
    <col min="15619" max="15619" width="14.42578125" customWidth="1"/>
    <col min="15620" max="15620" width="9.7109375" bestFit="1" customWidth="1"/>
    <col min="15622" max="15622" width="10.7109375" customWidth="1"/>
    <col min="15865" max="15865" width="3.7109375" customWidth="1"/>
    <col min="15866" max="15867" width="14.7109375" customWidth="1"/>
    <col min="15868" max="15868" width="21.140625" customWidth="1"/>
    <col min="15869" max="15871" width="12.7109375" customWidth="1"/>
    <col min="15872" max="15872" width="9" customWidth="1"/>
    <col min="15873" max="15873" width="10.42578125" customWidth="1"/>
    <col min="15874" max="15874" width="14.5703125" customWidth="1"/>
    <col min="15875" max="15875" width="14.42578125" customWidth="1"/>
    <col min="15876" max="15876" width="9.7109375" bestFit="1" customWidth="1"/>
    <col min="15878" max="15878" width="10.7109375" customWidth="1"/>
    <col min="16121" max="16121" width="3.7109375" customWidth="1"/>
    <col min="16122" max="16123" width="14.7109375" customWidth="1"/>
    <col min="16124" max="16124" width="21.140625" customWidth="1"/>
    <col min="16125" max="16127" width="12.7109375" customWidth="1"/>
    <col min="16128" max="16128" width="9" customWidth="1"/>
    <col min="16129" max="16129" width="10.42578125" customWidth="1"/>
    <col min="16130" max="16130" width="14.5703125" customWidth="1"/>
    <col min="16131" max="16131" width="14.42578125" customWidth="1"/>
    <col min="16132" max="16132" width="9.7109375" bestFit="1" customWidth="1"/>
    <col min="16134" max="16134" width="10.7109375" customWidth="1"/>
  </cols>
  <sheetData>
    <row r="1" spans="1:8" ht="15" customHeight="1" x14ac:dyDescent="0.2">
      <c r="A1" s="516" t="s">
        <v>0</v>
      </c>
      <c r="B1" s="516"/>
      <c r="C1" s="516"/>
      <c r="D1" s="516"/>
      <c r="E1" s="516"/>
      <c r="F1" s="516"/>
      <c r="G1" s="516"/>
      <c r="H1" s="1"/>
    </row>
    <row r="2" spans="1:8" ht="15" customHeight="1" x14ac:dyDescent="0.2">
      <c r="A2" s="516" t="s">
        <v>1</v>
      </c>
      <c r="B2" s="516"/>
      <c r="C2" s="516"/>
      <c r="D2" s="516"/>
      <c r="E2" s="516"/>
      <c r="F2" s="516"/>
      <c r="G2" s="516"/>
      <c r="H2" s="1"/>
    </row>
    <row r="3" spans="1:8" s="3" customFormat="1" ht="15" customHeight="1" x14ac:dyDescent="0.2">
      <c r="A3" s="587" t="s">
        <v>2</v>
      </c>
      <c r="B3" s="588"/>
      <c r="C3" s="588"/>
      <c r="D3" s="588"/>
      <c r="E3" s="588"/>
      <c r="F3" s="588"/>
      <c r="G3" s="589"/>
      <c r="H3" s="2"/>
    </row>
    <row r="4" spans="1:8" s="3" customFormat="1" ht="15" customHeight="1" x14ac:dyDescent="0.2">
      <c r="A4" s="590"/>
      <c r="B4" s="591"/>
      <c r="C4" s="591"/>
      <c r="D4" s="591"/>
      <c r="E4" s="591"/>
      <c r="F4" s="591"/>
      <c r="G4" s="592"/>
      <c r="H4" s="2"/>
    </row>
    <row r="5" spans="1:8" s="3" customFormat="1" ht="15" customHeight="1" x14ac:dyDescent="0.2">
      <c r="A5" s="590"/>
      <c r="B5" s="591"/>
      <c r="C5" s="591"/>
      <c r="D5" s="591"/>
      <c r="E5" s="591"/>
      <c r="F5" s="591"/>
      <c r="G5" s="592"/>
      <c r="H5" s="2"/>
    </row>
    <row r="6" spans="1:8" s="3" customFormat="1" ht="15" customHeight="1" x14ac:dyDescent="0.2">
      <c r="A6" s="4"/>
      <c r="B6" s="586" t="s">
        <v>3</v>
      </c>
      <c r="C6" s="522"/>
      <c r="D6" s="522"/>
      <c r="E6" s="522"/>
      <c r="F6" s="5" t="s">
        <v>4</v>
      </c>
      <c r="G6" s="6"/>
      <c r="H6" s="7"/>
    </row>
    <row r="7" spans="1:8" s="3" customFormat="1" ht="15" customHeight="1" x14ac:dyDescent="0.2">
      <c r="A7" s="4"/>
      <c r="B7" s="586" t="s">
        <v>5</v>
      </c>
      <c r="C7" s="522"/>
      <c r="D7" s="522"/>
      <c r="E7" s="522"/>
      <c r="F7" s="5" t="s">
        <v>6</v>
      </c>
      <c r="G7" s="6"/>
      <c r="H7" s="7"/>
    </row>
    <row r="8" spans="1:8" s="3" customFormat="1" ht="15" customHeight="1" x14ac:dyDescent="0.2">
      <c r="A8" s="4"/>
      <c r="B8" s="586" t="s">
        <v>7</v>
      </c>
      <c r="C8" s="522"/>
      <c r="D8" s="522"/>
      <c r="E8" s="522"/>
      <c r="F8" s="8">
        <v>45148</v>
      </c>
      <c r="G8" s="6"/>
      <c r="H8" s="7"/>
    </row>
    <row r="9" spans="1:8" s="3" customFormat="1" ht="15" customHeight="1" x14ac:dyDescent="0.2">
      <c r="A9" s="9"/>
      <c r="B9" s="10"/>
      <c r="C9" s="10"/>
      <c r="D9" s="10"/>
      <c r="E9" s="10"/>
      <c r="F9" s="2"/>
      <c r="G9" s="2"/>
      <c r="H9" s="2"/>
    </row>
    <row r="10" spans="1:8" s="3" customFormat="1" ht="15" customHeight="1" x14ac:dyDescent="0.2">
      <c r="A10" s="11" t="s">
        <v>8</v>
      </c>
      <c r="B10" s="2"/>
      <c r="C10" s="2"/>
      <c r="D10" s="2"/>
      <c r="E10" s="2"/>
      <c r="F10" s="2"/>
      <c r="G10" s="2"/>
      <c r="H10" s="2"/>
    </row>
    <row r="11" spans="1:8" s="3" customFormat="1" ht="15" customHeight="1" x14ac:dyDescent="0.2">
      <c r="A11" s="2"/>
      <c r="B11" s="2"/>
      <c r="C11" s="2"/>
      <c r="D11" s="2"/>
      <c r="E11" s="2"/>
      <c r="F11" s="2"/>
      <c r="G11" s="2"/>
      <c r="H11" s="2"/>
    </row>
    <row r="12" spans="1:8" s="3" customFormat="1" ht="15" customHeight="1" x14ac:dyDescent="0.2">
      <c r="A12" s="12" t="s">
        <v>9</v>
      </c>
      <c r="B12" s="522" t="s">
        <v>10</v>
      </c>
      <c r="C12" s="522"/>
      <c r="D12" s="522"/>
      <c r="E12" s="522"/>
      <c r="F12" s="8" t="s">
        <v>339</v>
      </c>
      <c r="G12" s="13"/>
      <c r="H12" s="14"/>
    </row>
    <row r="13" spans="1:8" s="3" customFormat="1" ht="15" customHeight="1" x14ac:dyDescent="0.2">
      <c r="A13" s="12" t="s">
        <v>11</v>
      </c>
      <c r="B13" s="522" t="s">
        <v>12</v>
      </c>
      <c r="C13" s="522"/>
      <c r="D13" s="522"/>
      <c r="E13" s="522"/>
      <c r="F13" s="16" t="s">
        <v>13</v>
      </c>
      <c r="G13" s="17"/>
      <c r="H13" s="18"/>
    </row>
    <row r="14" spans="1:8" s="3" customFormat="1" ht="15" customHeight="1" x14ac:dyDescent="0.2">
      <c r="A14" s="12" t="s">
        <v>14</v>
      </c>
      <c r="B14" s="522" t="s">
        <v>15</v>
      </c>
      <c r="C14" s="522"/>
      <c r="D14" s="522"/>
      <c r="E14" s="522"/>
      <c r="F14" s="16">
        <v>2023</v>
      </c>
      <c r="G14" s="17"/>
      <c r="H14" s="18"/>
    </row>
    <row r="15" spans="1:8" s="3" customFormat="1" ht="15" customHeight="1" x14ac:dyDescent="0.2">
      <c r="A15" s="12" t="s">
        <v>16</v>
      </c>
      <c r="B15" s="522" t="s">
        <v>17</v>
      </c>
      <c r="C15" s="522"/>
      <c r="D15" s="522"/>
      <c r="E15" s="522"/>
      <c r="F15" s="16">
        <v>12</v>
      </c>
      <c r="G15" s="17"/>
      <c r="H15" s="18"/>
    </row>
    <row r="16" spans="1:8" ht="15" customHeight="1" x14ac:dyDescent="0.2"/>
    <row r="17" spans="1:8" s="3" customFormat="1" ht="15" customHeight="1" x14ac:dyDescent="0.2">
      <c r="A17" s="21" t="s">
        <v>18</v>
      </c>
      <c r="B17"/>
      <c r="C17"/>
      <c r="D17"/>
      <c r="E17"/>
      <c r="F17"/>
      <c r="G17"/>
      <c r="H17"/>
    </row>
    <row r="18" spans="1:8" ht="15" customHeight="1" x14ac:dyDescent="0.2"/>
    <row r="19" spans="1:8" s="3" customFormat="1" ht="15" customHeight="1" x14ac:dyDescent="0.2">
      <c r="A19" s="577" t="s">
        <v>19</v>
      </c>
      <c r="B19" s="578"/>
      <c r="C19" s="579"/>
      <c r="D19" s="577" t="s">
        <v>20</v>
      </c>
      <c r="E19" s="579"/>
      <c r="F19" s="580" t="s">
        <v>21</v>
      </c>
      <c r="G19" s="581"/>
      <c r="H19" s="9"/>
    </row>
    <row r="20" spans="1:8" s="3" customFormat="1" ht="15" customHeight="1" x14ac:dyDescent="0.2">
      <c r="A20" s="582" t="s">
        <v>231</v>
      </c>
      <c r="B20" s="583"/>
      <c r="C20" s="583"/>
      <c r="D20" s="584" t="s">
        <v>23</v>
      </c>
      <c r="E20" s="584"/>
      <c r="F20" s="560">
        <f>Salário!D12</f>
        <v>2</v>
      </c>
      <c r="G20" s="562"/>
      <c r="H20" s="22"/>
    </row>
    <row r="21" spans="1:8" ht="15" customHeight="1" x14ac:dyDescent="0.2"/>
    <row r="22" spans="1:8" s="3" customFormat="1" ht="15" customHeight="1" x14ac:dyDescent="0.2">
      <c r="A22" s="585" t="s">
        <v>24</v>
      </c>
      <c r="B22" s="585"/>
      <c r="C22" s="585"/>
      <c r="D22" s="585"/>
      <c r="E22" s="585"/>
      <c r="F22" s="585"/>
      <c r="G22" s="585"/>
      <c r="H22" s="1"/>
    </row>
    <row r="23" spans="1:8" s="3" customFormat="1" ht="15" customHeight="1" x14ac:dyDescent="0.2">
      <c r="A23" s="516" t="s">
        <v>25</v>
      </c>
      <c r="B23" s="516"/>
      <c r="C23" s="516"/>
      <c r="D23" s="516"/>
      <c r="E23" s="516"/>
      <c r="F23" s="516"/>
      <c r="G23" s="516"/>
      <c r="H23" s="1"/>
    </row>
    <row r="24" spans="1:8" s="3" customFormat="1" ht="15" customHeight="1" x14ac:dyDescent="0.2">
      <c r="A24" s="23"/>
      <c r="B24" s="23"/>
      <c r="C24" s="23"/>
      <c r="D24" s="23"/>
      <c r="E24" s="23"/>
      <c r="F24" s="23"/>
      <c r="G24" s="23"/>
      <c r="H24" s="1"/>
    </row>
    <row r="25" spans="1:8" s="3" customFormat="1" ht="15" customHeight="1" x14ac:dyDescent="0.2">
      <c r="A25" s="525" t="s">
        <v>26</v>
      </c>
      <c r="B25" s="525"/>
      <c r="C25" s="525"/>
      <c r="D25" s="525"/>
      <c r="E25" s="525"/>
      <c r="F25" s="525"/>
      <c r="G25" s="525"/>
      <c r="H25" s="11"/>
    </row>
    <row r="26" spans="1:8" s="3" customFormat="1" ht="15" customHeight="1" x14ac:dyDescent="0.2">
      <c r="A26" s="24">
        <v>1</v>
      </c>
      <c r="B26" s="25" t="s">
        <v>27</v>
      </c>
      <c r="C26" s="26"/>
      <c r="D26" s="26"/>
      <c r="E26" s="560" t="s">
        <v>335</v>
      </c>
      <c r="F26" s="561"/>
      <c r="G26" s="562"/>
      <c r="H26" s="27"/>
    </row>
    <row r="27" spans="1:8" s="3" customFormat="1" ht="15" customHeight="1" x14ac:dyDescent="0.2">
      <c r="A27" s="28">
        <v>2</v>
      </c>
      <c r="B27" s="29" t="s">
        <v>28</v>
      </c>
      <c r="C27" s="30"/>
      <c r="D27" s="30"/>
      <c r="E27" s="563" t="str">
        <f>Salário!C12</f>
        <v xml:space="preserve">3141-10 </v>
      </c>
      <c r="F27" s="564"/>
      <c r="G27" s="565"/>
      <c r="H27" s="31"/>
    </row>
    <row r="28" spans="1:8" s="3" customFormat="1" ht="15" customHeight="1" x14ac:dyDescent="0.2">
      <c r="A28" s="33">
        <v>3</v>
      </c>
      <c r="B28" s="25" t="s">
        <v>30</v>
      </c>
      <c r="C28" s="26"/>
      <c r="D28" s="26"/>
      <c r="E28" s="566" t="s">
        <v>202</v>
      </c>
      <c r="F28" s="567"/>
      <c r="G28" s="568"/>
      <c r="H28" s="27"/>
    </row>
    <row r="29" spans="1:8" s="3" customFormat="1" ht="15" customHeight="1" x14ac:dyDescent="0.2">
      <c r="A29" s="28">
        <v>4</v>
      </c>
      <c r="B29" s="29" t="s">
        <v>31</v>
      </c>
      <c r="C29" s="30"/>
      <c r="D29" s="30"/>
      <c r="E29" s="563">
        <f>Salário!E12</f>
        <v>1971.58</v>
      </c>
      <c r="F29" s="564"/>
      <c r="G29" s="565"/>
      <c r="H29" s="31"/>
    </row>
    <row r="30" spans="1:8" s="3" customFormat="1" ht="15" customHeight="1" x14ac:dyDescent="0.2">
      <c r="A30" s="33">
        <v>5</v>
      </c>
      <c r="B30" s="25" t="s">
        <v>32</v>
      </c>
      <c r="C30" s="26"/>
      <c r="D30" s="26"/>
      <c r="E30" s="569"/>
      <c r="F30" s="570"/>
      <c r="G30" s="571"/>
      <c r="H30" s="34"/>
    </row>
    <row r="31" spans="1:8" s="3" customFormat="1" ht="15" customHeight="1" x14ac:dyDescent="0.2">
      <c r="A31" s="36"/>
      <c r="B31" s="37"/>
      <c r="C31" s="37"/>
      <c r="D31" s="37"/>
      <c r="E31" s="37"/>
      <c r="F31" s="37"/>
      <c r="G31" s="37"/>
      <c r="H31"/>
    </row>
    <row r="32" spans="1:8" s="3" customFormat="1" ht="15" customHeight="1" x14ac:dyDescent="0.2">
      <c r="A32" s="572" t="s">
        <v>33</v>
      </c>
      <c r="B32" s="572"/>
      <c r="C32" s="572"/>
      <c r="D32" s="572"/>
      <c r="E32" s="572"/>
      <c r="F32" s="572"/>
      <c r="G32" s="572"/>
      <c r="H32" s="11"/>
    </row>
    <row r="33" spans="1:8" s="3" customFormat="1" ht="15" customHeight="1" x14ac:dyDescent="0.2">
      <c r="A33" s="40"/>
      <c r="B33" s="41"/>
      <c r="C33" s="41"/>
      <c r="D33" s="41"/>
      <c r="E33" s="41"/>
      <c r="F33" s="41"/>
      <c r="G33" s="42"/>
      <c r="H33" s="11"/>
    </row>
    <row r="34" spans="1:8" s="3" customFormat="1" ht="15" customHeight="1" x14ac:dyDescent="0.2">
      <c r="A34" s="573" t="s">
        <v>34</v>
      </c>
      <c r="B34" s="574"/>
      <c r="C34" s="574"/>
      <c r="D34" s="574"/>
      <c r="E34" s="574"/>
      <c r="F34" s="574"/>
      <c r="G34" s="575"/>
      <c r="H34" s="11"/>
    </row>
    <row r="35" spans="1:8" s="3" customFormat="1" ht="15" customHeight="1" x14ac:dyDescent="0.2">
      <c r="A35" s="43" t="s">
        <v>35</v>
      </c>
      <c r="B35" s="44" t="s">
        <v>36</v>
      </c>
      <c r="C35" s="45"/>
      <c r="D35" s="45"/>
      <c r="E35" s="46"/>
      <c r="F35" s="43" t="s">
        <v>37</v>
      </c>
      <c r="G35" s="43" t="s">
        <v>38</v>
      </c>
      <c r="H35" s="1"/>
    </row>
    <row r="36" spans="1:8" s="3" customFormat="1" ht="15" customHeight="1" x14ac:dyDescent="0.2">
      <c r="A36" s="24" t="s">
        <v>9</v>
      </c>
      <c r="B36" s="25" t="s">
        <v>39</v>
      </c>
      <c r="C36" s="26"/>
      <c r="D36" s="26"/>
      <c r="E36" s="47"/>
      <c r="F36" s="48"/>
      <c r="G36" s="49">
        <f>E29</f>
        <v>1971.58</v>
      </c>
      <c r="H36" s="50"/>
    </row>
    <row r="37" spans="1:8" ht="15" customHeight="1" x14ac:dyDescent="0.2">
      <c r="A37" s="12" t="s">
        <v>11</v>
      </c>
      <c r="B37" s="25" t="s">
        <v>40</v>
      </c>
      <c r="C37" s="54"/>
      <c r="D37" s="54"/>
      <c r="E37" s="55"/>
      <c r="F37" s="56">
        <v>0.3</v>
      </c>
      <c r="G37" s="57">
        <f>$G$36*F37</f>
        <v>591.47399999999993</v>
      </c>
      <c r="H37" s="58"/>
    </row>
    <row r="38" spans="1:8" ht="15" customHeight="1" x14ac:dyDescent="0.2">
      <c r="A38" s="12" t="s">
        <v>14</v>
      </c>
      <c r="B38" s="25" t="s">
        <v>41</v>
      </c>
      <c r="C38" s="54"/>
      <c r="D38" s="54"/>
      <c r="E38" s="55"/>
      <c r="F38" s="61"/>
      <c r="G38" s="62">
        <f>$G$36*F38</f>
        <v>0</v>
      </c>
      <c r="H38" s="58"/>
    </row>
    <row r="39" spans="1:8" ht="15" customHeight="1" x14ac:dyDescent="0.2">
      <c r="A39" s="66" t="s">
        <v>16</v>
      </c>
      <c r="B39" s="67" t="s">
        <v>42</v>
      </c>
      <c r="C39" s="68"/>
      <c r="D39" s="68"/>
      <c r="E39" s="69"/>
      <c r="F39" s="70">
        <v>0</v>
      </c>
      <c r="G39" s="71">
        <f>($G$36+G37)*F39</f>
        <v>0</v>
      </c>
      <c r="H39" s="72"/>
    </row>
    <row r="40" spans="1:8" ht="15" customHeight="1" x14ac:dyDescent="0.2">
      <c r="A40" s="24" t="s">
        <v>43</v>
      </c>
      <c r="B40" s="75" t="s">
        <v>44</v>
      </c>
      <c r="C40" s="76"/>
      <c r="D40" s="76"/>
      <c r="E40" s="55"/>
      <c r="F40" s="61"/>
      <c r="G40" s="57">
        <f>$G$36*F40</f>
        <v>0</v>
      </c>
      <c r="H40" s="58"/>
    </row>
    <row r="41" spans="1:8" ht="15" customHeight="1" x14ac:dyDescent="0.2">
      <c r="A41" s="44" t="s">
        <v>45</v>
      </c>
      <c r="B41" s="45"/>
      <c r="C41" s="45"/>
      <c r="D41" s="45"/>
      <c r="E41" s="45"/>
      <c r="F41" s="77"/>
      <c r="G41" s="78">
        <f>SUM(G36:G40)</f>
        <v>2563.0540000000001</v>
      </c>
      <c r="H41" s="79"/>
    </row>
    <row r="42" spans="1:8" ht="15" customHeight="1" x14ac:dyDescent="0.2">
      <c r="A42" s="80"/>
      <c r="B42" s="81"/>
      <c r="C42" s="81"/>
      <c r="D42" s="81"/>
      <c r="E42" s="81"/>
      <c r="F42" s="82"/>
      <c r="G42" s="83"/>
      <c r="H42" s="79"/>
    </row>
    <row r="43" spans="1:8" ht="15" customHeight="1" x14ac:dyDescent="0.2">
      <c r="A43" s="43" t="s">
        <v>46</v>
      </c>
      <c r="B43" s="44" t="s">
        <v>47</v>
      </c>
      <c r="C43" s="45"/>
      <c r="D43" s="45"/>
      <c r="E43" s="46"/>
      <c r="F43" s="43" t="s">
        <v>37</v>
      </c>
      <c r="G43" s="43" t="s">
        <v>38</v>
      </c>
      <c r="H43" s="1"/>
    </row>
    <row r="44" spans="1:8" ht="15" customHeight="1" x14ac:dyDescent="0.2">
      <c r="A44" s="66" t="s">
        <v>9</v>
      </c>
      <c r="B44" s="85" t="s">
        <v>48</v>
      </c>
      <c r="C44" s="85"/>
      <c r="D44" s="67"/>
      <c r="E44" s="86"/>
      <c r="F44" s="87">
        <v>0</v>
      </c>
      <c r="G44" s="71">
        <f>$G$41*F44</f>
        <v>0</v>
      </c>
      <c r="H44" s="72"/>
    </row>
    <row r="45" spans="1:8" ht="15" customHeight="1" x14ac:dyDescent="0.2">
      <c r="A45" s="88" t="s">
        <v>49</v>
      </c>
      <c r="B45" s="44"/>
      <c r="C45" s="45"/>
      <c r="D45" s="45"/>
      <c r="E45" s="46"/>
      <c r="F45" s="89"/>
      <c r="G45" s="78">
        <f>SUM(G44:G44)</f>
        <v>0</v>
      </c>
      <c r="H45" s="79"/>
    </row>
    <row r="46" spans="1:8" ht="15" customHeight="1" x14ac:dyDescent="0.2">
      <c r="A46" s="90" t="s">
        <v>50</v>
      </c>
      <c r="B46" s="91"/>
      <c r="C46" s="91"/>
      <c r="D46" s="91"/>
      <c r="E46" s="91"/>
      <c r="F46" s="92"/>
      <c r="G46" s="93"/>
      <c r="H46" s="79"/>
    </row>
    <row r="47" spans="1:8" ht="15" customHeight="1" x14ac:dyDescent="0.2">
      <c r="A47" s="576" t="s">
        <v>51</v>
      </c>
      <c r="B47" s="576"/>
      <c r="C47" s="576"/>
      <c r="D47" s="576"/>
      <c r="E47" s="576"/>
      <c r="F47" s="576"/>
      <c r="G47" s="94">
        <f>G41+G45</f>
        <v>2563.0540000000001</v>
      </c>
      <c r="H47" s="95"/>
    </row>
    <row r="48" spans="1:8" ht="15" customHeight="1" x14ac:dyDescent="0.2">
      <c r="A48" s="36"/>
      <c r="B48" s="37"/>
      <c r="C48" s="37"/>
      <c r="D48" s="37"/>
      <c r="E48" s="37"/>
      <c r="F48" s="37"/>
      <c r="G48" s="37"/>
    </row>
    <row r="49" spans="1:8" ht="15" customHeight="1" x14ac:dyDescent="0.2">
      <c r="A49" s="540" t="s">
        <v>52</v>
      </c>
      <c r="B49" s="541"/>
      <c r="C49" s="541"/>
      <c r="D49" s="541"/>
      <c r="E49" s="541"/>
      <c r="F49" s="541"/>
      <c r="G49" s="542"/>
      <c r="H49" s="11"/>
    </row>
    <row r="50" spans="1:8" ht="15" customHeight="1" x14ac:dyDescent="0.2">
      <c r="A50" s="40"/>
      <c r="B50" s="41"/>
      <c r="C50" s="41"/>
      <c r="D50" s="41"/>
      <c r="E50" s="41"/>
      <c r="F50" s="41"/>
      <c r="G50" s="42"/>
      <c r="H50" s="11"/>
    </row>
    <row r="51" spans="1:8" s="3" customFormat="1" ht="15" customHeight="1" x14ac:dyDescent="0.2">
      <c r="A51" s="537" t="s">
        <v>53</v>
      </c>
      <c r="B51" s="538"/>
      <c r="C51" s="538"/>
      <c r="D51" s="538"/>
      <c r="E51" s="538"/>
      <c r="F51" s="538"/>
      <c r="G51" s="539"/>
      <c r="H51" s="11"/>
    </row>
    <row r="52" spans="1:8" s="3" customFormat="1" ht="15" customHeight="1" x14ac:dyDescent="0.2">
      <c r="A52" s="43" t="s">
        <v>54</v>
      </c>
      <c r="B52" s="44" t="s">
        <v>55</v>
      </c>
      <c r="C52" s="45"/>
      <c r="D52" s="45"/>
      <c r="E52" s="46"/>
      <c r="F52" s="43" t="s">
        <v>37</v>
      </c>
      <c r="G52" s="97" t="s">
        <v>38</v>
      </c>
      <c r="H52" s="98"/>
    </row>
    <row r="53" spans="1:8" s="3" customFormat="1" ht="15" customHeight="1" x14ac:dyDescent="0.2">
      <c r="A53" s="12" t="s">
        <v>9</v>
      </c>
      <c r="B53" s="25" t="s">
        <v>56</v>
      </c>
      <c r="C53" s="26"/>
      <c r="D53" s="26"/>
      <c r="E53" s="101"/>
      <c r="F53" s="102">
        <v>8.3299999999999999E-2</v>
      </c>
      <c r="G53" s="103">
        <f>ROUND(($G$41*F53),2)</f>
        <v>213.5</v>
      </c>
      <c r="H53" s="58"/>
    </row>
    <row r="54" spans="1:8" s="3" customFormat="1" ht="15" customHeight="1" x14ac:dyDescent="0.2">
      <c r="A54" s="33" t="s">
        <v>11</v>
      </c>
      <c r="B54" s="25" t="s">
        <v>58</v>
      </c>
      <c r="C54" s="26"/>
      <c r="D54" s="26"/>
      <c r="E54" s="105" t="s">
        <v>59</v>
      </c>
      <c r="F54" s="102">
        <v>8.3299999999999999E-2</v>
      </c>
      <c r="G54" s="103">
        <f>ROUND(($G$41*F54),2)</f>
        <v>213.5</v>
      </c>
      <c r="H54" s="58"/>
    </row>
    <row r="55" spans="1:8" s="3" customFormat="1" ht="15" customHeight="1" x14ac:dyDescent="0.2">
      <c r="A55" s="33" t="s">
        <v>14</v>
      </c>
      <c r="B55" s="25" t="s">
        <v>60</v>
      </c>
      <c r="C55" s="26"/>
      <c r="D55" s="26"/>
      <c r="E55" s="101"/>
      <c r="F55" s="102">
        <v>2.7799999999999998E-2</v>
      </c>
      <c r="G55" s="103">
        <f>ROUND(($G$41*F55),2)</f>
        <v>71.25</v>
      </c>
      <c r="H55" s="58"/>
    </row>
    <row r="56" spans="1:8" s="3" customFormat="1" ht="15" customHeight="1" x14ac:dyDescent="0.2">
      <c r="A56" s="44" t="s">
        <v>62</v>
      </c>
      <c r="B56" s="45"/>
      <c r="C56" s="45"/>
      <c r="D56" s="45"/>
      <c r="E56" s="46"/>
      <c r="F56" s="89">
        <f>SUM(F53:F55)</f>
        <v>0.19439999999999999</v>
      </c>
      <c r="G56" s="78">
        <f>SUM(G53:G55)</f>
        <v>498.25</v>
      </c>
      <c r="H56" s="79"/>
    </row>
    <row r="57" spans="1:8" s="3" customFormat="1" ht="15" customHeight="1" x14ac:dyDescent="0.2">
      <c r="A57" s="90" t="s">
        <v>63</v>
      </c>
      <c r="B57" s="91"/>
      <c r="C57" s="91"/>
      <c r="D57" s="91"/>
      <c r="E57" s="91"/>
      <c r="F57" s="92"/>
      <c r="G57" s="93"/>
      <c r="H57" s="79"/>
    </row>
    <row r="58" spans="1:8" ht="15" customHeight="1" x14ac:dyDescent="0.2">
      <c r="A58" s="40"/>
      <c r="B58" s="41"/>
      <c r="C58" s="41"/>
      <c r="D58" s="41"/>
      <c r="E58" s="41"/>
      <c r="F58" s="41"/>
      <c r="G58" s="42"/>
      <c r="H58" s="11"/>
    </row>
    <row r="59" spans="1:8" s="3" customFormat="1" ht="15" customHeight="1" x14ac:dyDescent="0.2">
      <c r="A59" s="537" t="s">
        <v>64</v>
      </c>
      <c r="B59" s="538"/>
      <c r="C59" s="538"/>
      <c r="D59" s="538"/>
      <c r="E59" s="538"/>
      <c r="F59" s="538"/>
      <c r="G59" s="539"/>
      <c r="H59" s="11"/>
    </row>
    <row r="60" spans="1:8" s="3" customFormat="1" ht="15" customHeight="1" x14ac:dyDescent="0.2">
      <c r="A60" s="43" t="s">
        <v>65</v>
      </c>
      <c r="B60" s="44" t="s">
        <v>66</v>
      </c>
      <c r="C60" s="45"/>
      <c r="D60" s="45"/>
      <c r="E60" s="46"/>
      <c r="F60" s="43" t="s">
        <v>37</v>
      </c>
      <c r="G60" s="97" t="s">
        <v>38</v>
      </c>
      <c r="H60" s="98"/>
    </row>
    <row r="61" spans="1:8" s="3" customFormat="1" ht="15" customHeight="1" x14ac:dyDescent="0.2">
      <c r="A61" s="12" t="s">
        <v>9</v>
      </c>
      <c r="B61" s="25" t="s">
        <v>67</v>
      </c>
      <c r="C61" s="26"/>
      <c r="D61" s="26"/>
      <c r="E61" s="101"/>
      <c r="F61" s="102">
        <v>0.08</v>
      </c>
      <c r="G61" s="103">
        <f t="shared" ref="G61:G68" si="0">ROUND(($G$41*F61),2)</f>
        <v>205.04</v>
      </c>
      <c r="H61" s="58"/>
    </row>
    <row r="62" spans="1:8" ht="15" customHeight="1" x14ac:dyDescent="0.2">
      <c r="A62" s="24" t="s">
        <v>11</v>
      </c>
      <c r="B62" s="550" t="s">
        <v>68</v>
      </c>
      <c r="C62" s="550"/>
      <c r="D62" s="550"/>
      <c r="E62" s="550"/>
      <c r="F62" s="107">
        <v>0.2</v>
      </c>
      <c r="G62" s="103">
        <f t="shared" si="0"/>
        <v>512.61</v>
      </c>
      <c r="H62" s="58"/>
    </row>
    <row r="63" spans="1:8" s="3" customFormat="1" ht="15" customHeight="1" x14ac:dyDescent="0.2">
      <c r="A63" s="24" t="s">
        <v>14</v>
      </c>
      <c r="B63" s="75" t="s">
        <v>69</v>
      </c>
      <c r="C63" s="108"/>
      <c r="D63" s="108"/>
      <c r="E63" s="109"/>
      <c r="F63" s="107">
        <v>0.03</v>
      </c>
      <c r="G63" s="103">
        <f t="shared" si="0"/>
        <v>76.89</v>
      </c>
      <c r="H63" s="58"/>
    </row>
    <row r="64" spans="1:8" s="3" customFormat="1" ht="15" customHeight="1" x14ac:dyDescent="0.2">
      <c r="A64" s="24" t="s">
        <v>16</v>
      </c>
      <c r="B64" s="550" t="s">
        <v>70</v>
      </c>
      <c r="C64" s="550"/>
      <c r="D64" s="550"/>
      <c r="E64" s="550"/>
      <c r="F64" s="107">
        <v>1.4999999999999999E-2</v>
      </c>
      <c r="G64" s="103">
        <f t="shared" si="0"/>
        <v>38.450000000000003</v>
      </c>
      <c r="H64" s="58"/>
    </row>
    <row r="65" spans="1:9" s="3" customFormat="1" ht="15" customHeight="1" x14ac:dyDescent="0.2">
      <c r="A65" s="24" t="s">
        <v>43</v>
      </c>
      <c r="B65" s="550" t="s">
        <v>71</v>
      </c>
      <c r="C65" s="550"/>
      <c r="D65" s="550"/>
      <c r="E65" s="550"/>
      <c r="F65" s="107">
        <v>0.01</v>
      </c>
      <c r="G65" s="103">
        <f t="shared" si="0"/>
        <v>25.63</v>
      </c>
      <c r="H65" s="58"/>
    </row>
    <row r="66" spans="1:9" s="3" customFormat="1" ht="15" customHeight="1" x14ac:dyDescent="0.2">
      <c r="A66" s="24" t="s">
        <v>72</v>
      </c>
      <c r="B66" s="550" t="s">
        <v>73</v>
      </c>
      <c r="C66" s="550"/>
      <c r="D66" s="550"/>
      <c r="E66" s="550"/>
      <c r="F66" s="107">
        <v>6.0000000000000001E-3</v>
      </c>
      <c r="G66" s="103">
        <f t="shared" si="0"/>
        <v>15.38</v>
      </c>
      <c r="H66" s="58"/>
    </row>
    <row r="67" spans="1:9" s="3" customFormat="1" ht="15" customHeight="1" x14ac:dyDescent="0.2">
      <c r="A67" s="24" t="s">
        <v>74</v>
      </c>
      <c r="B67" s="550" t="s">
        <v>75</v>
      </c>
      <c r="C67" s="550"/>
      <c r="D67" s="550"/>
      <c r="E67" s="550"/>
      <c r="F67" s="107">
        <v>2E-3</v>
      </c>
      <c r="G67" s="103">
        <f t="shared" si="0"/>
        <v>5.13</v>
      </c>
      <c r="H67" s="58"/>
    </row>
    <row r="68" spans="1:9" s="3" customFormat="1" ht="15" customHeight="1" x14ac:dyDescent="0.2">
      <c r="A68" s="24" t="s">
        <v>76</v>
      </c>
      <c r="B68" s="550" t="s">
        <v>77</v>
      </c>
      <c r="C68" s="550"/>
      <c r="D68" s="550"/>
      <c r="E68" s="550"/>
      <c r="F68" s="107">
        <v>2.5000000000000001E-2</v>
      </c>
      <c r="G68" s="103">
        <f t="shared" si="0"/>
        <v>64.08</v>
      </c>
      <c r="H68" s="58"/>
    </row>
    <row r="69" spans="1:9" s="3" customFormat="1" ht="15" customHeight="1" x14ac:dyDescent="0.2">
      <c r="A69" s="44" t="s">
        <v>78</v>
      </c>
      <c r="B69" s="45"/>
      <c r="C69" s="45"/>
      <c r="D69" s="45"/>
      <c r="E69" s="46"/>
      <c r="F69" s="89">
        <f>SUM(F61:F68)</f>
        <v>0.3680000000000001</v>
      </c>
      <c r="G69" s="78">
        <f>SUM(G61:G68)</f>
        <v>943.21</v>
      </c>
      <c r="H69" s="79"/>
    </row>
    <row r="70" spans="1:9" s="3" customFormat="1" ht="15" customHeight="1" x14ac:dyDescent="0.2">
      <c r="A70" s="90" t="s">
        <v>79</v>
      </c>
      <c r="B70" s="91"/>
      <c r="C70" s="91"/>
      <c r="D70" s="91"/>
      <c r="E70" s="91"/>
      <c r="F70" s="92"/>
      <c r="G70" s="93"/>
      <c r="H70" s="79"/>
    </row>
    <row r="71" spans="1:9" ht="15" customHeight="1" x14ac:dyDescent="0.2">
      <c r="A71" s="40"/>
      <c r="B71" s="41"/>
      <c r="C71" s="41"/>
      <c r="D71" s="41"/>
      <c r="E71" s="41"/>
      <c r="F71" s="41"/>
      <c r="G71" s="42"/>
      <c r="H71" s="11"/>
    </row>
    <row r="72" spans="1:9" ht="15" customHeight="1" x14ac:dyDescent="0.2">
      <c r="A72" s="40" t="s">
        <v>81</v>
      </c>
      <c r="B72" s="41"/>
      <c r="C72" s="41"/>
      <c r="D72" s="41"/>
      <c r="E72" s="41"/>
      <c r="F72" s="41"/>
      <c r="G72" s="42"/>
      <c r="H72" s="11"/>
      <c r="I72" s="471"/>
    </row>
    <row r="73" spans="1:9" ht="15" customHeight="1" x14ac:dyDescent="0.2">
      <c r="A73" s="43" t="s">
        <v>82</v>
      </c>
      <c r="B73" s="111" t="s">
        <v>83</v>
      </c>
      <c r="C73" s="112"/>
      <c r="D73" s="112"/>
      <c r="E73" s="112"/>
      <c r="F73" s="46"/>
      <c r="G73" s="43" t="s">
        <v>38</v>
      </c>
      <c r="H73" s="1"/>
      <c r="I73" s="472"/>
    </row>
    <row r="74" spans="1:9" ht="15" customHeight="1" x14ac:dyDescent="0.2">
      <c r="A74" s="33" t="s">
        <v>9</v>
      </c>
      <c r="B74" s="113" t="s">
        <v>85</v>
      </c>
      <c r="C74" s="76"/>
      <c r="D74" s="114"/>
      <c r="E74" s="115"/>
      <c r="F74" s="37"/>
      <c r="G74" s="116">
        <f>Salário!K32</f>
        <v>89.93</v>
      </c>
      <c r="H74" s="117"/>
    </row>
    <row r="75" spans="1:9" ht="15" customHeight="1" x14ac:dyDescent="0.2">
      <c r="A75" s="33" t="s">
        <v>11</v>
      </c>
      <c r="B75" s="113" t="s">
        <v>87</v>
      </c>
      <c r="C75" s="76"/>
      <c r="D75" s="76"/>
      <c r="E75" s="122"/>
      <c r="F75" s="123"/>
      <c r="G75" s="116">
        <f>Salário!K33</f>
        <v>308.70999999999998</v>
      </c>
      <c r="H75" s="117"/>
    </row>
    <row r="76" spans="1:9" ht="15" customHeight="1" x14ac:dyDescent="0.2">
      <c r="A76" s="33" t="s">
        <v>43</v>
      </c>
      <c r="B76" s="75" t="s">
        <v>88</v>
      </c>
      <c r="C76" s="76"/>
      <c r="D76" s="76"/>
      <c r="E76" s="122"/>
      <c r="F76" s="123"/>
      <c r="G76" s="124">
        <v>0</v>
      </c>
      <c r="H76" s="125"/>
    </row>
    <row r="77" spans="1:9" ht="15" customHeight="1" x14ac:dyDescent="0.2">
      <c r="A77" s="44" t="s">
        <v>89</v>
      </c>
      <c r="B77" s="112"/>
      <c r="C77" s="112"/>
      <c r="D77" s="112"/>
      <c r="E77" s="112"/>
      <c r="F77" s="127"/>
      <c r="G77" s="128">
        <f>SUM(G74:G76)</f>
        <v>398.64</v>
      </c>
      <c r="H77" s="95"/>
    </row>
    <row r="78" spans="1:9" ht="15" customHeight="1" x14ac:dyDescent="0.2">
      <c r="A78" s="90"/>
      <c r="B78" s="91"/>
      <c r="C78" s="91"/>
      <c r="D78" s="91"/>
      <c r="E78" s="91"/>
      <c r="F78" s="129"/>
      <c r="G78" s="130"/>
      <c r="H78" s="95"/>
    </row>
    <row r="79" spans="1:9" s="3" customFormat="1" ht="15" customHeight="1" x14ac:dyDescent="0.2">
      <c r="A79" s="90"/>
      <c r="B79" s="91"/>
      <c r="C79" s="91"/>
      <c r="D79" s="91"/>
      <c r="E79" s="91"/>
      <c r="F79" s="92"/>
      <c r="G79" s="93"/>
      <c r="H79" s="79"/>
    </row>
    <row r="80" spans="1:9" s="3" customFormat="1" ht="15" customHeight="1" x14ac:dyDescent="0.2">
      <c r="A80" s="551" t="s">
        <v>90</v>
      </c>
      <c r="B80" s="552"/>
      <c r="C80" s="552"/>
      <c r="D80" s="552"/>
      <c r="E80" s="552"/>
      <c r="F80" s="131"/>
      <c r="G80" s="132">
        <f>G77+G56+G69</f>
        <v>1840.1</v>
      </c>
      <c r="H80" s="79"/>
    </row>
    <row r="81" spans="1:8" ht="15" customHeight="1" x14ac:dyDescent="0.2">
      <c r="A81" s="133"/>
      <c r="B81" s="41"/>
      <c r="C81" s="41"/>
      <c r="D81" s="41"/>
      <c r="E81" s="41"/>
      <c r="F81" s="134"/>
      <c r="G81" s="134"/>
      <c r="H81" s="95"/>
    </row>
    <row r="82" spans="1:8" ht="15" customHeight="1" x14ac:dyDescent="0.2">
      <c r="A82" s="540" t="s">
        <v>91</v>
      </c>
      <c r="B82" s="541"/>
      <c r="C82" s="541"/>
      <c r="D82" s="541"/>
      <c r="E82" s="541"/>
      <c r="F82" s="541"/>
      <c r="G82" s="542"/>
      <c r="H82" s="11"/>
    </row>
    <row r="83" spans="1:8" ht="15" customHeight="1" x14ac:dyDescent="0.2">
      <c r="A83" s="40"/>
      <c r="B83" s="41"/>
      <c r="C83" s="41"/>
      <c r="D83" s="41"/>
      <c r="E83" s="41"/>
      <c r="F83" s="41"/>
      <c r="G83" s="42"/>
      <c r="H83" s="11"/>
    </row>
    <row r="84" spans="1:8" s="3" customFormat="1" ht="15" customHeight="1" x14ac:dyDescent="0.2">
      <c r="A84" s="43">
        <v>3</v>
      </c>
      <c r="B84" s="553" t="s">
        <v>92</v>
      </c>
      <c r="C84" s="554"/>
      <c r="D84" s="554"/>
      <c r="E84" s="554"/>
      <c r="F84" s="43" t="s">
        <v>37</v>
      </c>
      <c r="G84" s="97" t="s">
        <v>38</v>
      </c>
      <c r="H84" s="98"/>
    </row>
    <row r="85" spans="1:8" s="3" customFormat="1" ht="15" customHeight="1" x14ac:dyDescent="0.2">
      <c r="A85" s="135" t="s">
        <v>9</v>
      </c>
      <c r="B85" s="136" t="s">
        <v>93</v>
      </c>
      <c r="C85" s="137"/>
      <c r="D85" s="137"/>
      <c r="E85" s="105" t="s">
        <v>59</v>
      </c>
      <c r="F85" s="138">
        <v>4.1700000000000001E-2</v>
      </c>
      <c r="G85" s="103">
        <f t="shared" ref="G85:G90" si="1">ROUND((($G$41+$G$56)*F85),2)</f>
        <v>127.66</v>
      </c>
      <c r="H85" s="58"/>
    </row>
    <row r="86" spans="1:8" s="3" customFormat="1" ht="15" customHeight="1" x14ac:dyDescent="0.2">
      <c r="A86" s="135" t="s">
        <v>11</v>
      </c>
      <c r="B86" s="113" t="s">
        <v>96</v>
      </c>
      <c r="C86" s="143"/>
      <c r="D86" s="143"/>
      <c r="E86" s="143"/>
      <c r="F86" s="138">
        <v>3.3E-3</v>
      </c>
      <c r="G86" s="103">
        <f t="shared" si="1"/>
        <v>10.1</v>
      </c>
      <c r="H86" s="58"/>
    </row>
    <row r="87" spans="1:8" s="3" customFormat="1" ht="15" customHeight="1" x14ac:dyDescent="0.2">
      <c r="A87" s="135" t="s">
        <v>14</v>
      </c>
      <c r="B87" s="113" t="s">
        <v>97</v>
      </c>
      <c r="C87" s="143"/>
      <c r="D87" s="143"/>
      <c r="E87" s="143"/>
      <c r="F87" s="138">
        <v>3.8199999999999998E-2</v>
      </c>
      <c r="G87" s="103">
        <f t="shared" si="1"/>
        <v>116.94</v>
      </c>
      <c r="H87" s="58"/>
    </row>
    <row r="88" spans="1:8" s="3" customFormat="1" ht="15" customHeight="1" x14ac:dyDescent="0.2">
      <c r="A88" s="135" t="s">
        <v>16</v>
      </c>
      <c r="B88" s="136" t="s">
        <v>99</v>
      </c>
      <c r="C88" s="137"/>
      <c r="D88" s="137"/>
      <c r="E88" s="105" t="s">
        <v>59</v>
      </c>
      <c r="F88" s="138">
        <v>9.7000000000000003E-3</v>
      </c>
      <c r="G88" s="103">
        <f t="shared" si="1"/>
        <v>29.69</v>
      </c>
      <c r="H88" s="58"/>
    </row>
    <row r="89" spans="1:8" s="3" customFormat="1" ht="15" customHeight="1" x14ac:dyDescent="0.2">
      <c r="A89" s="135" t="s">
        <v>43</v>
      </c>
      <c r="B89" s="113" t="s">
        <v>101</v>
      </c>
      <c r="C89" s="137"/>
      <c r="D89" s="137"/>
      <c r="E89" s="137"/>
      <c r="F89" s="138">
        <v>3.5999999999999999E-3</v>
      </c>
      <c r="G89" s="103">
        <f t="shared" si="1"/>
        <v>11.02</v>
      </c>
      <c r="H89" s="58"/>
    </row>
    <row r="90" spans="1:8" s="3" customFormat="1" ht="15" customHeight="1" x14ac:dyDescent="0.2">
      <c r="A90" s="135" t="s">
        <v>16</v>
      </c>
      <c r="B90" s="113" t="s">
        <v>102</v>
      </c>
      <c r="C90" s="137"/>
      <c r="D90" s="137"/>
      <c r="E90" s="137"/>
      <c r="F90" s="145">
        <v>2.9999999999999997E-4</v>
      </c>
      <c r="G90" s="103">
        <f t="shared" si="1"/>
        <v>0.92</v>
      </c>
      <c r="H90" s="58"/>
    </row>
    <row r="91" spans="1:8" s="3" customFormat="1" ht="15" customHeight="1" x14ac:dyDescent="0.2">
      <c r="A91" s="33"/>
      <c r="B91" s="25"/>
      <c r="C91" s="26"/>
      <c r="D91" s="26"/>
      <c r="E91" s="26"/>
      <c r="F91" s="146"/>
      <c r="G91" s="147"/>
      <c r="H91" s="148"/>
    </row>
    <row r="92" spans="1:8" s="3" customFormat="1" ht="15" customHeight="1" x14ac:dyDescent="0.2">
      <c r="A92" s="555" t="s">
        <v>104</v>
      </c>
      <c r="B92" s="555"/>
      <c r="C92" s="555"/>
      <c r="D92" s="555"/>
      <c r="E92" s="556"/>
      <c r="F92" s="149">
        <f>SUM(F85:F91)</f>
        <v>9.6799999999999997E-2</v>
      </c>
      <c r="G92" s="150">
        <f>SUM(G85:G91)</f>
        <v>296.33</v>
      </c>
      <c r="H92" s="79"/>
    </row>
    <row r="93" spans="1:8" s="3" customFormat="1" ht="15" customHeight="1" x14ac:dyDescent="0.2">
      <c r="A93" s="90" t="s">
        <v>105</v>
      </c>
      <c r="B93" s="91"/>
      <c r="C93" s="91"/>
      <c r="D93" s="91"/>
      <c r="E93" s="91"/>
      <c r="F93" s="92"/>
      <c r="G93" s="93"/>
      <c r="H93" s="79"/>
    </row>
    <row r="94" spans="1:8" s="3" customFormat="1" ht="15" customHeight="1" x14ac:dyDescent="0.2">
      <c r="A94" s="151" t="s">
        <v>106</v>
      </c>
      <c r="B94" s="152"/>
      <c r="C94" s="152"/>
      <c r="D94" s="152"/>
      <c r="E94" s="152"/>
      <c r="F94" s="153"/>
      <c r="G94" s="154"/>
      <c r="H94" s="79"/>
    </row>
    <row r="95" spans="1:8" ht="15" customHeight="1" x14ac:dyDescent="0.2">
      <c r="A95" s="133"/>
      <c r="B95" s="41"/>
      <c r="C95" s="41"/>
      <c r="D95" s="41"/>
      <c r="E95" s="41"/>
      <c r="F95" s="134"/>
      <c r="G95" s="134"/>
      <c r="H95" s="95"/>
    </row>
    <row r="96" spans="1:8" ht="15" customHeight="1" x14ac:dyDescent="0.2">
      <c r="A96" s="557" t="s">
        <v>107</v>
      </c>
      <c r="B96" s="558"/>
      <c r="C96" s="558"/>
      <c r="D96" s="558"/>
      <c r="E96" s="558"/>
      <c r="F96" s="558"/>
      <c r="G96" s="559"/>
      <c r="H96" s="11"/>
    </row>
    <row r="97" spans="1:8" ht="15" customHeight="1" x14ac:dyDescent="0.2">
      <c r="A97" s="40"/>
      <c r="B97" s="41"/>
      <c r="C97" s="41"/>
      <c r="D97" s="41"/>
      <c r="E97" s="41"/>
      <c r="F97" s="41"/>
      <c r="G97" s="42"/>
      <c r="H97" s="11"/>
    </row>
    <row r="98" spans="1:8" ht="15" customHeight="1" x14ac:dyDescent="0.2">
      <c r="A98" s="40" t="s">
        <v>108</v>
      </c>
      <c r="B98" s="155"/>
      <c r="C98" s="155"/>
      <c r="D98" s="155"/>
      <c r="E98" s="155"/>
      <c r="F98" s="155"/>
      <c r="G98" s="156"/>
      <c r="H98" s="157"/>
    </row>
    <row r="99" spans="1:8" ht="15" customHeight="1" x14ac:dyDescent="0.2">
      <c r="A99" s="43" t="s">
        <v>109</v>
      </c>
      <c r="B99" s="44" t="s">
        <v>110</v>
      </c>
      <c r="C99" s="45"/>
      <c r="D99" s="45"/>
      <c r="E99" s="45"/>
      <c r="F99" s="46"/>
      <c r="G99" s="43" t="s">
        <v>38</v>
      </c>
      <c r="H99" s="1"/>
    </row>
    <row r="100" spans="1:8" ht="15" customHeight="1" x14ac:dyDescent="0.2">
      <c r="A100" s="33" t="s">
        <v>9</v>
      </c>
      <c r="B100" s="535" t="s">
        <v>58</v>
      </c>
      <c r="C100" s="536"/>
      <c r="D100" s="536"/>
      <c r="E100" s="536"/>
      <c r="F100" s="158"/>
      <c r="G100" s="159">
        <v>0</v>
      </c>
      <c r="H100" s="160"/>
    </row>
    <row r="101" spans="1:8" ht="15" customHeight="1" x14ac:dyDescent="0.2">
      <c r="A101" s="33" t="s">
        <v>11</v>
      </c>
      <c r="B101" s="535" t="s">
        <v>110</v>
      </c>
      <c r="C101" s="536"/>
      <c r="D101" s="536"/>
      <c r="E101" s="536"/>
      <c r="F101" s="158"/>
      <c r="G101" s="159">
        <v>0</v>
      </c>
      <c r="H101" s="160"/>
    </row>
    <row r="102" spans="1:8" ht="15" customHeight="1" x14ac:dyDescent="0.2">
      <c r="A102" s="33" t="s">
        <v>14</v>
      </c>
      <c r="B102" s="535" t="s">
        <v>111</v>
      </c>
      <c r="C102" s="536"/>
      <c r="D102" s="536"/>
      <c r="E102" s="536"/>
      <c r="F102" s="158"/>
      <c r="G102" s="159">
        <v>0</v>
      </c>
      <c r="H102" s="160"/>
    </row>
    <row r="103" spans="1:8" ht="15" customHeight="1" x14ac:dyDescent="0.2">
      <c r="A103" s="33" t="s">
        <v>14</v>
      </c>
      <c r="B103" s="535" t="s">
        <v>112</v>
      </c>
      <c r="C103" s="536"/>
      <c r="D103" s="536"/>
      <c r="E103" s="536"/>
      <c r="F103" s="158"/>
      <c r="G103" s="159">
        <v>0</v>
      </c>
      <c r="H103" s="160"/>
    </row>
    <row r="104" spans="1:8" ht="15" customHeight="1" x14ac:dyDescent="0.2">
      <c r="A104" s="33" t="s">
        <v>16</v>
      </c>
      <c r="B104" s="535" t="s">
        <v>113</v>
      </c>
      <c r="C104" s="536"/>
      <c r="D104" s="536"/>
      <c r="E104" s="536"/>
      <c r="F104" s="158"/>
      <c r="G104" s="159">
        <v>0</v>
      </c>
      <c r="H104" s="160"/>
    </row>
    <row r="105" spans="1:8" ht="15" customHeight="1" x14ac:dyDescent="0.2">
      <c r="A105" s="33" t="s">
        <v>16</v>
      </c>
      <c r="B105" s="535" t="s">
        <v>114</v>
      </c>
      <c r="C105" s="536"/>
      <c r="D105" s="536"/>
      <c r="E105" s="536"/>
      <c r="F105" s="158"/>
      <c r="G105" s="159">
        <v>0</v>
      </c>
      <c r="H105" s="160"/>
    </row>
    <row r="106" spans="1:8" ht="15" customHeight="1" x14ac:dyDescent="0.2">
      <c r="A106" s="44" t="s">
        <v>115</v>
      </c>
      <c r="B106" s="44"/>
      <c r="C106" s="45"/>
      <c r="D106" s="45"/>
      <c r="E106" s="45"/>
      <c r="F106" s="127"/>
      <c r="G106" s="128">
        <f>ROUND(SUM(G100:G105),2)</f>
        <v>0</v>
      </c>
      <c r="H106" s="95"/>
    </row>
    <row r="107" spans="1:8" ht="15" customHeight="1" x14ac:dyDescent="0.2">
      <c r="A107" s="90" t="s">
        <v>116</v>
      </c>
      <c r="B107" s="91"/>
      <c r="C107" s="91"/>
      <c r="D107" s="91"/>
      <c r="E107" s="91"/>
      <c r="F107" s="129"/>
      <c r="G107" s="130"/>
      <c r="H107" s="95"/>
    </row>
    <row r="108" spans="1:8" ht="15" customHeight="1" x14ac:dyDescent="0.2">
      <c r="A108" s="161"/>
      <c r="B108" s="37"/>
      <c r="C108" s="37"/>
      <c r="D108" s="37"/>
      <c r="E108" s="37"/>
      <c r="F108" s="37"/>
      <c r="G108" s="162"/>
    </row>
    <row r="109" spans="1:8" ht="15" customHeight="1" x14ac:dyDescent="0.2">
      <c r="A109" s="537" t="s">
        <v>117</v>
      </c>
      <c r="B109" s="538"/>
      <c r="C109" s="538"/>
      <c r="D109" s="538"/>
      <c r="E109" s="538"/>
      <c r="F109" s="538"/>
      <c r="G109" s="539"/>
      <c r="H109" s="11"/>
    </row>
    <row r="110" spans="1:8" ht="15" customHeight="1" x14ac:dyDescent="0.2">
      <c r="A110" s="43" t="s">
        <v>118</v>
      </c>
      <c r="B110" s="44" t="s">
        <v>47</v>
      </c>
      <c r="C110" s="45"/>
      <c r="D110" s="45"/>
      <c r="E110" s="46"/>
      <c r="F110" s="43" t="s">
        <v>37</v>
      </c>
      <c r="G110" s="97" t="s">
        <v>38</v>
      </c>
      <c r="H110" s="98"/>
    </row>
    <row r="111" spans="1:8" s="3" customFormat="1" ht="15" customHeight="1" x14ac:dyDescent="0.2">
      <c r="A111" s="24" t="s">
        <v>9</v>
      </c>
      <c r="B111" s="163" t="s">
        <v>119</v>
      </c>
      <c r="C111" s="164"/>
      <c r="D111" s="165"/>
      <c r="E111" s="166"/>
      <c r="F111" s="167"/>
      <c r="G111" s="159">
        <f>ROUND((G47*F111),2)</f>
        <v>0</v>
      </c>
      <c r="H111" s="160"/>
    </row>
    <row r="112" spans="1:8" s="3" customFormat="1" ht="15" customHeight="1" x14ac:dyDescent="0.2">
      <c r="A112" s="44" t="s">
        <v>120</v>
      </c>
      <c r="B112" s="44"/>
      <c r="C112" s="45"/>
      <c r="D112" s="45"/>
      <c r="E112" s="46"/>
      <c r="F112" s="89">
        <f>SUM(F111:F111)</f>
        <v>0</v>
      </c>
      <c r="G112" s="78">
        <f>SUM(G111:G111)</f>
        <v>0</v>
      </c>
      <c r="H112" s="79"/>
    </row>
    <row r="113" spans="1:8" s="3" customFormat="1" ht="15" customHeight="1" x14ac:dyDescent="0.2">
      <c r="A113" s="90" t="s">
        <v>116</v>
      </c>
      <c r="B113" s="91"/>
      <c r="C113" s="91"/>
      <c r="D113" s="91"/>
      <c r="E113" s="91"/>
      <c r="F113" s="92"/>
      <c r="G113" s="93"/>
      <c r="H113" s="79"/>
    </row>
    <row r="114" spans="1:8" s="3" customFormat="1" ht="15" customHeight="1" x14ac:dyDescent="0.2">
      <c r="A114" s="168" t="s">
        <v>121</v>
      </c>
      <c r="B114" s="169"/>
      <c r="C114" s="169"/>
      <c r="D114" s="169"/>
      <c r="E114" s="169"/>
      <c r="F114" s="170"/>
      <c r="G114" s="171">
        <f>G112+G106</f>
        <v>0</v>
      </c>
      <c r="H114" s="79"/>
    </row>
    <row r="115" spans="1:8" s="3" customFormat="1" ht="15" customHeight="1" x14ac:dyDescent="0.2">
      <c r="A115" s="11"/>
      <c r="B115" s="11"/>
      <c r="C115" s="11"/>
      <c r="D115" s="11"/>
      <c r="E115" s="11"/>
      <c r="F115" s="172"/>
      <c r="G115" s="79"/>
      <c r="H115" s="79"/>
    </row>
    <row r="116" spans="1:8" s="3" customFormat="1" ht="15" customHeight="1" x14ac:dyDescent="0.2">
      <c r="A116" s="11"/>
      <c r="B116" s="11"/>
      <c r="C116" s="11"/>
      <c r="D116" s="11"/>
      <c r="E116" s="11"/>
      <c r="F116" s="172"/>
      <c r="G116" s="79"/>
      <c r="H116" s="79"/>
    </row>
    <row r="117" spans="1:8" s="3" customFormat="1" ht="15" customHeight="1" x14ac:dyDescent="0.2">
      <c r="A117" s="540" t="s">
        <v>122</v>
      </c>
      <c r="B117" s="541"/>
      <c r="C117" s="541"/>
      <c r="D117" s="541"/>
      <c r="E117" s="541"/>
      <c r="F117" s="541"/>
      <c r="G117" s="542"/>
      <c r="H117" s="11"/>
    </row>
    <row r="118" spans="1:8" s="3" customFormat="1" ht="15" customHeight="1" x14ac:dyDescent="0.2">
      <c r="A118" s="173"/>
      <c r="B118" s="41"/>
      <c r="C118" s="41"/>
      <c r="D118" s="41"/>
      <c r="E118" s="41"/>
      <c r="F118" s="174"/>
      <c r="G118" s="175"/>
      <c r="H118" s="79"/>
    </row>
    <row r="119" spans="1:8" s="3" customFormat="1" ht="15" customHeight="1" x14ac:dyDescent="0.2">
      <c r="A119" s="43">
        <v>5</v>
      </c>
      <c r="B119" s="44" t="s">
        <v>123</v>
      </c>
      <c r="C119" s="45"/>
      <c r="D119" s="45"/>
      <c r="E119" s="45"/>
      <c r="F119" s="176"/>
      <c r="G119" s="97" t="s">
        <v>38</v>
      </c>
      <c r="H119" s="98"/>
    </row>
    <row r="120" spans="1:8" s="3" customFormat="1" ht="15" customHeight="1" x14ac:dyDescent="0.2">
      <c r="A120" s="24" t="s">
        <v>9</v>
      </c>
      <c r="B120" s="25" t="s">
        <v>124</v>
      </c>
      <c r="C120" s="26"/>
      <c r="D120" s="177"/>
      <c r="E120" s="177"/>
      <c r="F120" s="178"/>
      <c r="G120" s="436">
        <v>181.51</v>
      </c>
      <c r="H120" s="59"/>
    </row>
    <row r="121" spans="1:8" s="3" customFormat="1" ht="15" customHeight="1" x14ac:dyDescent="0.2">
      <c r="A121" s="24" t="s">
        <v>11</v>
      </c>
      <c r="B121" s="67" t="s">
        <v>127</v>
      </c>
      <c r="C121" s="26"/>
      <c r="D121" s="177"/>
      <c r="E121" s="177"/>
      <c r="F121" s="178"/>
      <c r="G121" s="180">
        <v>214.4</v>
      </c>
      <c r="H121" s="58"/>
    </row>
    <row r="122" spans="1:8" s="3" customFormat="1" ht="15" customHeight="1" x14ac:dyDescent="0.2">
      <c r="A122" s="66" t="s">
        <v>14</v>
      </c>
      <c r="B122" s="67" t="s">
        <v>128</v>
      </c>
      <c r="C122" s="68"/>
      <c r="D122" s="68"/>
      <c r="E122" s="68"/>
      <c r="F122" s="186"/>
      <c r="G122" s="180">
        <v>17.96</v>
      </c>
      <c r="H122" s="58"/>
    </row>
    <row r="123" spans="1:8" s="3" customFormat="1" ht="15" customHeight="1" x14ac:dyDescent="0.2">
      <c r="A123" s="24" t="s">
        <v>16</v>
      </c>
      <c r="B123" s="25" t="s">
        <v>129</v>
      </c>
      <c r="C123" s="26"/>
      <c r="D123" s="26"/>
      <c r="E123" s="26"/>
      <c r="F123" s="178"/>
      <c r="G123" s="147">
        <v>12.89</v>
      </c>
      <c r="H123" s="58"/>
    </row>
    <row r="124" spans="1:8" s="3" customFormat="1" ht="15" customHeight="1" x14ac:dyDescent="0.2">
      <c r="A124" s="24" t="s">
        <v>43</v>
      </c>
      <c r="B124" s="25" t="s">
        <v>131</v>
      </c>
      <c r="C124" s="26"/>
      <c r="D124" s="26"/>
      <c r="E124" s="26"/>
      <c r="F124" s="178"/>
      <c r="G124" s="147">
        <v>215.56</v>
      </c>
      <c r="H124" s="58"/>
    </row>
    <row r="125" spans="1:8" s="3" customFormat="1" ht="15" customHeight="1" x14ac:dyDescent="0.2">
      <c r="A125" s="24" t="s">
        <v>72</v>
      </c>
      <c r="B125" s="25" t="s">
        <v>114</v>
      </c>
      <c r="C125" s="26"/>
      <c r="D125" s="26"/>
      <c r="E125" s="26"/>
      <c r="F125" s="178"/>
      <c r="G125" s="180"/>
      <c r="H125" s="58"/>
    </row>
    <row r="126" spans="1:8" s="3" customFormat="1" ht="15" customHeight="1" x14ac:dyDescent="0.2">
      <c r="A126" s="187" t="s">
        <v>133</v>
      </c>
      <c r="B126" s="188"/>
      <c r="C126" s="189"/>
      <c r="D126" s="189"/>
      <c r="E126" s="189"/>
      <c r="F126" s="190"/>
      <c r="G126" s="191">
        <f>SUM(G120:G125)</f>
        <v>642.31999999999994</v>
      </c>
      <c r="H126" s="192"/>
    </row>
    <row r="127" spans="1:8" s="3" customFormat="1" ht="15" customHeight="1" x14ac:dyDescent="0.2">
      <c r="A127" s="36"/>
      <c r="B127" s="37"/>
      <c r="C127" s="37"/>
      <c r="D127" s="37"/>
      <c r="E127" s="37"/>
      <c r="F127" s="37"/>
      <c r="G127" s="37"/>
      <c r="H127"/>
    </row>
    <row r="128" spans="1:8" s="3" customFormat="1" ht="15" customHeight="1" x14ac:dyDescent="0.25">
      <c r="A128" s="36"/>
      <c r="B128" s="37"/>
      <c r="C128" s="37"/>
      <c r="D128" s="37"/>
      <c r="E128" s="37"/>
      <c r="F128" s="193" t="s">
        <v>134</v>
      </c>
      <c r="G128" s="294">
        <f>G126+G114+G92+G80+G47</f>
        <v>5341.8040000000001</v>
      </c>
      <c r="H128" s="195"/>
    </row>
    <row r="129" spans="1:8" s="3" customFormat="1" ht="15" customHeight="1" x14ac:dyDescent="0.2">
      <c r="A129" s="36"/>
      <c r="B129" s="37"/>
      <c r="C129" s="37"/>
      <c r="D129" s="37"/>
      <c r="E129" s="37"/>
      <c r="F129" s="37"/>
      <c r="G129" s="37"/>
      <c r="H129"/>
    </row>
    <row r="130" spans="1:8" s="3" customFormat="1" ht="15" customHeight="1" x14ac:dyDescent="0.2">
      <c r="A130" s="543" t="s">
        <v>135</v>
      </c>
      <c r="B130" s="544"/>
      <c r="C130" s="544"/>
      <c r="D130" s="544"/>
      <c r="E130" s="544"/>
      <c r="F130" s="544"/>
      <c r="G130" s="545"/>
      <c r="H130" s="196"/>
    </row>
    <row r="131" spans="1:8" s="3" customFormat="1" ht="15" customHeight="1" x14ac:dyDescent="0.2">
      <c r="A131" s="198"/>
      <c r="B131" s="199"/>
      <c r="C131" s="199"/>
      <c r="D131" s="199"/>
      <c r="E131" s="199"/>
      <c r="F131" s="199"/>
      <c r="G131" s="200"/>
      <c r="H131" s="201"/>
    </row>
    <row r="132" spans="1:8" s="3" customFormat="1" ht="15" customHeight="1" x14ac:dyDescent="0.2">
      <c r="A132" s="203">
        <v>6</v>
      </c>
      <c r="B132" s="204" t="s">
        <v>136</v>
      </c>
      <c r="C132" s="205"/>
      <c r="D132" s="205"/>
      <c r="E132" s="206"/>
      <c r="F132" s="203" t="s">
        <v>37</v>
      </c>
      <c r="G132" s="203" t="s">
        <v>38</v>
      </c>
      <c r="H132" s="197"/>
    </row>
    <row r="133" spans="1:8" s="3" customFormat="1" ht="15" customHeight="1" x14ac:dyDescent="0.2">
      <c r="A133" s="208" t="s">
        <v>9</v>
      </c>
      <c r="B133" s="209" t="s">
        <v>137</v>
      </c>
      <c r="C133" s="177"/>
      <c r="D133" s="177"/>
      <c r="E133" s="210"/>
      <c r="F133" s="211">
        <v>0.06</v>
      </c>
      <c r="G133" s="212">
        <f>ROUND(($G$128*F133),2)</f>
        <v>320.51</v>
      </c>
      <c r="H133" s="213"/>
    </row>
    <row r="134" spans="1:8" s="3" customFormat="1" ht="15" customHeight="1" x14ac:dyDescent="0.2">
      <c r="A134" s="208" t="s">
        <v>11</v>
      </c>
      <c r="B134" s="209" t="s">
        <v>138</v>
      </c>
      <c r="C134" s="177"/>
      <c r="D134" s="177"/>
      <c r="E134" s="210"/>
      <c r="F134" s="211">
        <v>6.7900000000000002E-2</v>
      </c>
      <c r="G134" s="212">
        <f>ROUND((($G$128+G133)*F134),2)</f>
        <v>384.47</v>
      </c>
      <c r="H134" s="213"/>
    </row>
    <row r="135" spans="1:8" s="3" customFormat="1" ht="15" customHeight="1" x14ac:dyDescent="0.2">
      <c r="A135" s="208" t="s">
        <v>14</v>
      </c>
      <c r="B135" s="216" t="s">
        <v>139</v>
      </c>
      <c r="C135" s="177"/>
      <c r="D135" s="177"/>
      <c r="E135" s="210"/>
      <c r="F135" s="211"/>
      <c r="G135" s="217">
        <f>SUM(G136:G140)</f>
        <v>572.39</v>
      </c>
      <c r="H135" s="218"/>
    </row>
    <row r="136" spans="1:8" s="3" customFormat="1" ht="15" customHeight="1" x14ac:dyDescent="0.2">
      <c r="A136" s="208" t="s">
        <v>140</v>
      </c>
      <c r="B136" s="209" t="s">
        <v>141</v>
      </c>
      <c r="C136" s="177"/>
      <c r="D136" s="177"/>
      <c r="E136" s="210"/>
      <c r="F136" s="211"/>
      <c r="G136" s="212"/>
      <c r="H136" s="213"/>
    </row>
    <row r="137" spans="1:8" s="3" customFormat="1" ht="15" customHeight="1" x14ac:dyDescent="0.2">
      <c r="A137" s="208"/>
      <c r="B137" s="209" t="s">
        <v>142</v>
      </c>
      <c r="C137" s="177"/>
      <c r="D137" s="177"/>
      <c r="E137" s="210"/>
      <c r="F137" s="211">
        <v>3.9960000000000002E-2</v>
      </c>
      <c r="G137" s="212">
        <f>ROUND((($G$128+$G$133+$G$134)*F137),2)</f>
        <v>241.63</v>
      </c>
      <c r="H137" s="213"/>
    </row>
    <row r="138" spans="1:8" s="3" customFormat="1" ht="15" customHeight="1" x14ac:dyDescent="0.2">
      <c r="A138" s="208"/>
      <c r="B138" s="222" t="s">
        <v>143</v>
      </c>
      <c r="C138" s="223"/>
      <c r="D138" s="223"/>
      <c r="E138" s="210"/>
      <c r="F138" s="224" t="s">
        <v>144</v>
      </c>
      <c r="G138" s="212">
        <f>ROUND((($G$128+$G$133+$G$134)*F138),2)</f>
        <v>0</v>
      </c>
      <c r="H138" s="213"/>
    </row>
    <row r="139" spans="1:8" s="3" customFormat="1" ht="15" customHeight="1" x14ac:dyDescent="0.2">
      <c r="A139" s="208" t="s">
        <v>145</v>
      </c>
      <c r="B139" s="209" t="s">
        <v>146</v>
      </c>
      <c r="C139" s="177"/>
      <c r="D139" s="177"/>
      <c r="E139" s="210"/>
      <c r="F139" s="211" t="s">
        <v>144</v>
      </c>
      <c r="G139" s="212">
        <f>ROUND((($G$128+$G$133+$G$134)*F139),2)</f>
        <v>0</v>
      </c>
      <c r="H139" s="213"/>
    </row>
    <row r="140" spans="1:8" s="3" customFormat="1" ht="15" customHeight="1" x14ac:dyDescent="0.2">
      <c r="A140" s="208" t="s">
        <v>147</v>
      </c>
      <c r="B140" s="209" t="s">
        <v>148</v>
      </c>
      <c r="C140" s="177"/>
      <c r="D140" s="177"/>
      <c r="E140" s="210"/>
      <c r="F140" s="211">
        <v>5.4699999999999999E-2</v>
      </c>
      <c r="G140" s="212">
        <f>ROUND((($G$128+$G$133+$G$134)*F140),2)</f>
        <v>330.76</v>
      </c>
      <c r="H140" s="213"/>
    </row>
    <row r="141" spans="1:8" s="3" customFormat="1" ht="15" customHeight="1" x14ac:dyDescent="0.2">
      <c r="A141" s="226"/>
      <c r="G141" s="227"/>
    </row>
    <row r="142" spans="1:8" s="3" customFormat="1" ht="15" customHeight="1" x14ac:dyDescent="0.2">
      <c r="A142" s="188" t="s">
        <v>149</v>
      </c>
      <c r="B142" s="228"/>
      <c r="C142" s="228"/>
      <c r="D142" s="228"/>
      <c r="E142" s="229" t="s">
        <v>150</v>
      </c>
      <c r="F142" s="230" t="e">
        <f>((1+F133)/(1-(F134+#REF!)))-1</f>
        <v>#REF!</v>
      </c>
      <c r="G142" s="231">
        <f>ROUND(G133+G134+G135,2)</f>
        <v>1277.3699999999999</v>
      </c>
      <c r="H142" s="218"/>
    </row>
    <row r="143" spans="1:8" ht="15" customHeight="1" x14ac:dyDescent="0.2"/>
    <row r="145" spans="1:8" s="3" customFormat="1" ht="20.100000000000001" customHeight="1" x14ac:dyDescent="0.2">
      <c r="A145" s="44" t="s">
        <v>151</v>
      </c>
      <c r="B145" s="45"/>
      <c r="C145" s="45"/>
      <c r="D145" s="45"/>
      <c r="E145" s="45"/>
      <c r="F145" s="46"/>
      <c r="G145" s="43" t="s">
        <v>38</v>
      </c>
      <c r="H145" s="1"/>
    </row>
    <row r="146" spans="1:8" ht="20.100000000000001" customHeight="1" x14ac:dyDescent="0.2">
      <c r="A146" s="4" t="s">
        <v>9</v>
      </c>
      <c r="B146" s="232" t="s">
        <v>152</v>
      </c>
      <c r="C146" s="233"/>
      <c r="D146" s="233"/>
      <c r="E146" s="233"/>
      <c r="F146" s="234"/>
      <c r="G146" s="235">
        <f>G47</f>
        <v>2563.0540000000001</v>
      </c>
      <c r="H146" s="236"/>
    </row>
    <row r="147" spans="1:8" ht="20.100000000000001" customHeight="1" x14ac:dyDescent="0.2">
      <c r="A147" s="4" t="s">
        <v>11</v>
      </c>
      <c r="B147" s="232" t="s">
        <v>153</v>
      </c>
      <c r="C147" s="233"/>
      <c r="D147" s="233"/>
      <c r="E147" s="233"/>
      <c r="F147" s="234"/>
      <c r="G147" s="235">
        <f>G80</f>
        <v>1840.1</v>
      </c>
      <c r="H147" s="236"/>
    </row>
    <row r="148" spans="1:8" ht="20.100000000000001" customHeight="1" x14ac:dyDescent="0.2">
      <c r="A148" s="4" t="s">
        <v>14</v>
      </c>
      <c r="B148" s="232" t="s">
        <v>154</v>
      </c>
      <c r="C148" s="233"/>
      <c r="D148" s="233"/>
      <c r="E148" s="233"/>
      <c r="F148" s="234"/>
      <c r="G148" s="235">
        <f>G92</f>
        <v>296.33</v>
      </c>
      <c r="H148" s="236"/>
    </row>
    <row r="149" spans="1:8" ht="20.100000000000001" customHeight="1" x14ac:dyDescent="0.2">
      <c r="A149" s="237" t="s">
        <v>16</v>
      </c>
      <c r="B149" s="232" t="s">
        <v>155</v>
      </c>
      <c r="C149" s="233"/>
      <c r="D149" s="233"/>
      <c r="E149" s="233"/>
      <c r="F149" s="234"/>
      <c r="G149" s="235">
        <f>G114</f>
        <v>0</v>
      </c>
      <c r="H149" s="236"/>
    </row>
    <row r="150" spans="1:8" ht="20.100000000000001" customHeight="1" x14ac:dyDescent="0.2">
      <c r="A150" s="237" t="s">
        <v>43</v>
      </c>
      <c r="B150" s="232" t="s">
        <v>156</v>
      </c>
      <c r="C150" s="233"/>
      <c r="D150" s="233"/>
      <c r="E150" s="233"/>
      <c r="F150" s="234"/>
      <c r="G150" s="238">
        <f>G126</f>
        <v>642.31999999999994</v>
      </c>
      <c r="H150" s="52"/>
    </row>
    <row r="151" spans="1:8" ht="20.100000000000001" customHeight="1" x14ac:dyDescent="0.2">
      <c r="A151" s="4"/>
      <c r="B151" s="239" t="s">
        <v>157</v>
      </c>
      <c r="C151" s="239"/>
      <c r="D151" s="239"/>
      <c r="E151" s="239"/>
      <c r="F151" s="240"/>
      <c r="G151" s="241">
        <f>SUM(G146:G150)</f>
        <v>5341.8040000000001</v>
      </c>
      <c r="H151" s="192"/>
    </row>
    <row r="152" spans="1:8" ht="20.100000000000001" customHeight="1" x14ac:dyDescent="0.2">
      <c r="A152" s="242" t="s">
        <v>72</v>
      </c>
      <c r="B152" s="243" t="s">
        <v>158</v>
      </c>
      <c r="C152" s="243"/>
      <c r="D152" s="243"/>
      <c r="E152" s="243"/>
      <c r="F152" s="244"/>
      <c r="G152" s="245">
        <f>G142</f>
        <v>1277.3699999999999</v>
      </c>
      <c r="H152" s="213"/>
    </row>
    <row r="153" spans="1:8" ht="20.100000000000001" customHeight="1" x14ac:dyDescent="0.2">
      <c r="A153" s="204" t="s">
        <v>159</v>
      </c>
      <c r="B153" s="205"/>
      <c r="C153" s="205"/>
      <c r="D153" s="205"/>
      <c r="E153" s="205"/>
      <c r="F153" s="206"/>
      <c r="G153" s="128">
        <f>G151+G152</f>
        <v>6619.174</v>
      </c>
      <c r="H153" s="95"/>
    </row>
    <row r="156" spans="1:8" x14ac:dyDescent="0.2">
      <c r="A156" s="529" t="s">
        <v>160</v>
      </c>
      <c r="B156" s="529"/>
      <c r="C156" s="529"/>
      <c r="D156" s="529"/>
      <c r="E156" s="529"/>
      <c r="F156" s="529"/>
      <c r="G156" s="529"/>
      <c r="H156" s="11"/>
    </row>
    <row r="158" spans="1:8" x14ac:dyDescent="0.2">
      <c r="A158" s="546" t="s">
        <v>161</v>
      </c>
      <c r="B158" s="547"/>
      <c r="C158" s="246" t="s">
        <v>162</v>
      </c>
      <c r="D158" s="246" t="s">
        <v>163</v>
      </c>
      <c r="E158" s="246" t="s">
        <v>164</v>
      </c>
      <c r="F158" s="246" t="s">
        <v>165</v>
      </c>
      <c r="G158" s="246" t="s">
        <v>166</v>
      </c>
      <c r="H158" s="1"/>
    </row>
    <row r="159" spans="1:8" x14ac:dyDescent="0.2">
      <c r="A159" s="548" t="s">
        <v>167</v>
      </c>
      <c r="B159" s="549"/>
      <c r="C159" s="247" t="s">
        <v>168</v>
      </c>
      <c r="D159" s="247" t="s">
        <v>169</v>
      </c>
      <c r="E159" s="247" t="s">
        <v>170</v>
      </c>
      <c r="F159" s="247" t="s">
        <v>169</v>
      </c>
      <c r="G159" s="247" t="s">
        <v>171</v>
      </c>
      <c r="H159" s="1"/>
    </row>
    <row r="160" spans="1:8" x14ac:dyDescent="0.2">
      <c r="A160" s="533" t="s">
        <v>172</v>
      </c>
      <c r="B160" s="534"/>
      <c r="C160" s="248" t="s">
        <v>173</v>
      </c>
      <c r="D160" s="248" t="s">
        <v>174</v>
      </c>
      <c r="E160" s="248" t="s">
        <v>175</v>
      </c>
      <c r="F160" s="248" t="s">
        <v>176</v>
      </c>
      <c r="G160" s="248" t="s">
        <v>177</v>
      </c>
      <c r="H160" s="1"/>
    </row>
    <row r="161" spans="1:8" x14ac:dyDescent="0.2">
      <c r="A161" s="12"/>
      <c r="B161" s="295" t="s">
        <v>202</v>
      </c>
      <c r="C161" s="291">
        <f>G153</f>
        <v>6619.174</v>
      </c>
      <c r="D161" s="250">
        <v>1</v>
      </c>
      <c r="E161" s="249">
        <f>C161*D161</f>
        <v>6619.174</v>
      </c>
      <c r="F161" s="292">
        <f>F20</f>
        <v>2</v>
      </c>
      <c r="G161" s="293">
        <f>ROUND((E161*F161),2)</f>
        <v>13238.35</v>
      </c>
      <c r="H161" s="236"/>
    </row>
    <row r="162" spans="1:8" x14ac:dyDescent="0.2">
      <c r="A162" s="528" t="s">
        <v>179</v>
      </c>
      <c r="B162" s="528"/>
      <c r="C162" s="528"/>
      <c r="D162" s="528"/>
      <c r="E162" s="528"/>
      <c r="F162" s="528"/>
      <c r="G162" s="251">
        <f>G161</f>
        <v>13238.35</v>
      </c>
      <c r="H162" s="252"/>
    </row>
    <row r="164" spans="1:8" s="3" customFormat="1" x14ac:dyDescent="0.2">
      <c r="A164" s="529" t="s">
        <v>180</v>
      </c>
      <c r="B164" s="529"/>
      <c r="C164" s="529"/>
      <c r="D164" s="529"/>
      <c r="E164" s="529"/>
      <c r="F164" s="529"/>
      <c r="G164" s="529"/>
      <c r="H164" s="11"/>
    </row>
    <row r="166" spans="1:8" s="3" customFormat="1" x14ac:dyDescent="0.2">
      <c r="A166" s="530" t="s">
        <v>181</v>
      </c>
      <c r="B166" s="531"/>
      <c r="C166" s="531"/>
      <c r="D166" s="531"/>
      <c r="E166" s="531"/>
      <c r="F166" s="531"/>
      <c r="G166" s="532"/>
      <c r="H166" s="11"/>
    </row>
    <row r="167" spans="1:8" s="3" customFormat="1" x14ac:dyDescent="0.2">
      <c r="A167" s="12"/>
      <c r="B167" s="525" t="s">
        <v>182</v>
      </c>
      <c r="C167" s="525"/>
      <c r="D167" s="525"/>
      <c r="E167" s="525"/>
      <c r="F167" s="527" t="s">
        <v>38</v>
      </c>
      <c r="G167" s="527"/>
      <c r="H167" s="98"/>
    </row>
    <row r="168" spans="1:8" s="3" customFormat="1" x14ac:dyDescent="0.2">
      <c r="A168" s="12" t="s">
        <v>9</v>
      </c>
      <c r="B168" s="522" t="s">
        <v>183</v>
      </c>
      <c r="C168" s="522"/>
      <c r="D168" s="522"/>
      <c r="E168" s="522"/>
      <c r="F168" s="523">
        <f>E161</f>
        <v>6619.174</v>
      </c>
      <c r="G168" s="524"/>
      <c r="H168" s="254"/>
    </row>
    <row r="169" spans="1:8" s="3" customFormat="1" x14ac:dyDescent="0.2">
      <c r="A169" s="12" t="s">
        <v>11</v>
      </c>
      <c r="B169" s="522" t="s">
        <v>184</v>
      </c>
      <c r="C169" s="522"/>
      <c r="D169" s="522"/>
      <c r="E169" s="522"/>
      <c r="F169" s="523">
        <f>G162</f>
        <v>13238.35</v>
      </c>
      <c r="G169" s="524"/>
      <c r="H169" s="254"/>
    </row>
    <row r="170" spans="1:8" s="3" customFormat="1" x14ac:dyDescent="0.2">
      <c r="A170" s="255" t="s">
        <v>14</v>
      </c>
      <c r="B170" s="525" t="s">
        <v>185</v>
      </c>
      <c r="C170" s="525"/>
      <c r="D170" s="525"/>
      <c r="E170" s="525"/>
      <c r="F170" s="526">
        <f>F169*12</f>
        <v>158860.20000000001</v>
      </c>
      <c r="G170" s="527"/>
      <c r="H170" s="98"/>
    </row>
    <row r="173" spans="1:8" s="3" customFormat="1" x14ac:dyDescent="0.2">
      <c r="A173" s="256"/>
      <c r="B173"/>
      <c r="C173"/>
      <c r="D173"/>
      <c r="E173"/>
      <c r="F173"/>
      <c r="G173"/>
      <c r="H173"/>
    </row>
  </sheetData>
  <mergeCells count="65">
    <mergeCell ref="B8:E8"/>
    <mergeCell ref="A1:G1"/>
    <mergeCell ref="A2:G2"/>
    <mergeCell ref="A3:G5"/>
    <mergeCell ref="B6:E6"/>
    <mergeCell ref="B7:E7"/>
    <mergeCell ref="A23:G23"/>
    <mergeCell ref="B12:E12"/>
    <mergeCell ref="B13:E13"/>
    <mergeCell ref="B14:E14"/>
    <mergeCell ref="B15:E15"/>
    <mergeCell ref="A19:C19"/>
    <mergeCell ref="D19:E19"/>
    <mergeCell ref="F19:G19"/>
    <mergeCell ref="A20:C20"/>
    <mergeCell ref="D20:E20"/>
    <mergeCell ref="F20:G20"/>
    <mergeCell ref="A22:G22"/>
    <mergeCell ref="A59:G59"/>
    <mergeCell ref="A25:G25"/>
    <mergeCell ref="E26:G26"/>
    <mergeCell ref="E27:G27"/>
    <mergeCell ref="E28:G28"/>
    <mergeCell ref="E29:G29"/>
    <mergeCell ref="E30:G30"/>
    <mergeCell ref="A32:G32"/>
    <mergeCell ref="A34:G34"/>
    <mergeCell ref="A47:F47"/>
    <mergeCell ref="A49:G49"/>
    <mergeCell ref="A51:G51"/>
    <mergeCell ref="B100:E100"/>
    <mergeCell ref="B62:E62"/>
    <mergeCell ref="B64:E64"/>
    <mergeCell ref="B65:E65"/>
    <mergeCell ref="B66:E66"/>
    <mergeCell ref="B67:E67"/>
    <mergeCell ref="B68:E68"/>
    <mergeCell ref="A80:E80"/>
    <mergeCell ref="A82:G82"/>
    <mergeCell ref="B84:E84"/>
    <mergeCell ref="A92:E92"/>
    <mergeCell ref="A96:G96"/>
    <mergeCell ref="A160:B160"/>
    <mergeCell ref="B101:E101"/>
    <mergeCell ref="B102:E102"/>
    <mergeCell ref="B103:E103"/>
    <mergeCell ref="B104:E104"/>
    <mergeCell ref="B105:E105"/>
    <mergeCell ref="A109:G109"/>
    <mergeCell ref="A117:G117"/>
    <mergeCell ref="A130:G130"/>
    <mergeCell ref="A156:G156"/>
    <mergeCell ref="A158:B158"/>
    <mergeCell ref="A159:B159"/>
    <mergeCell ref="B169:E169"/>
    <mergeCell ref="F169:G169"/>
    <mergeCell ref="B170:E170"/>
    <mergeCell ref="F170:G170"/>
    <mergeCell ref="A162:F162"/>
    <mergeCell ref="A164:G164"/>
    <mergeCell ref="A166:G166"/>
    <mergeCell ref="B167:E167"/>
    <mergeCell ref="F167:G167"/>
    <mergeCell ref="B168:E168"/>
    <mergeCell ref="F168:G168"/>
  </mergeCells>
  <printOptions horizontalCentered="1"/>
  <pageMargins left="0.39370078740157483" right="0" top="0.51181102362204722" bottom="0.19685039370078741" header="0.51181102362204722" footer="0.31496062992125984"/>
  <pageSetup paperSize="9" scale="95" fitToWidth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12</vt:i4>
      </vt:variant>
    </vt:vector>
  </HeadingPairs>
  <TitlesOfParts>
    <vt:vector size="26" baseType="lpstr">
      <vt:lpstr>Salário</vt:lpstr>
      <vt:lpstr>Supervisor</vt:lpstr>
      <vt:lpstr>Aux.Adm.</vt:lpstr>
      <vt:lpstr>Op.Máq.</vt:lpstr>
      <vt:lpstr>Op.EB12x36N</vt:lpstr>
      <vt:lpstr>Op.EB12x36D</vt:lpstr>
      <vt:lpstr>Canal12x36D</vt:lpstr>
      <vt:lpstr>Mecanico</vt:lpstr>
      <vt:lpstr>Aux.Mec.</vt:lpstr>
      <vt:lpstr>Eletricista</vt:lpstr>
      <vt:lpstr>Aju.Eletri.</vt:lpstr>
      <vt:lpstr>Motor</vt:lpstr>
      <vt:lpstr>MotorP</vt:lpstr>
      <vt:lpstr>Resumo</vt:lpstr>
      <vt:lpstr>Aju.Eletri.!Area_de_impressao</vt:lpstr>
      <vt:lpstr>Aux.Adm.!Area_de_impressao</vt:lpstr>
      <vt:lpstr>Aux.Mec.!Area_de_impressao</vt:lpstr>
      <vt:lpstr>Canal12x36D!Area_de_impressao</vt:lpstr>
      <vt:lpstr>Eletricista!Area_de_impressao</vt:lpstr>
      <vt:lpstr>Mecanico!Area_de_impressao</vt:lpstr>
      <vt:lpstr>Motor!Area_de_impressao</vt:lpstr>
      <vt:lpstr>MotorP!Area_de_impressao</vt:lpstr>
      <vt:lpstr>Op.EB12x36D!Area_de_impressao</vt:lpstr>
      <vt:lpstr>Op.EB12x36N!Area_de_impressao</vt:lpstr>
      <vt:lpstr>Op.Máq.!Area_de_impressao</vt:lpstr>
      <vt:lpstr>Supervisor!Area_de_impressao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dos Santos Lira</dc:creator>
  <cp:lastModifiedBy>Alexandre dos Santos Lira</cp:lastModifiedBy>
  <cp:lastPrinted>2023-09-05T15:26:33Z</cp:lastPrinted>
  <dcterms:created xsi:type="dcterms:W3CDTF">2023-07-10T19:30:29Z</dcterms:created>
  <dcterms:modified xsi:type="dcterms:W3CDTF">2023-12-04T11:51:42Z</dcterms:modified>
</cp:coreProperties>
</file>