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44.1\SR - Pública\8GRD\2. 8GRD_ASSESSORIA\MARCELO AMORIM\9.HAROLDO\amarante\"/>
    </mc:Choice>
  </mc:AlternateContent>
  <bookViews>
    <workbookView xWindow="-120" yWindow="-120" windowWidth="20730" windowHeight="11160" firstSheet="2" activeTab="7"/>
  </bookViews>
  <sheets>
    <sheet name="RESUMO" sheetId="3" r:id="rId1"/>
    <sheet name="PLANILHA ORÇAMENTÁRIA" sheetId="2" r:id="rId2"/>
    <sheet name="COMPOSIÇÕES" sheetId="8" r:id="rId3"/>
    <sheet name="CURVA ABC" sheetId="1" r:id="rId4"/>
    <sheet name="CRONOGRAMA" sheetId="6" r:id="rId5"/>
    <sheet name="ENCARGOS SOCIAIS" sheetId="4" r:id="rId6"/>
    <sheet name="BDI" sheetId="5" r:id="rId7"/>
    <sheet name="BDI EQUIPAMENTOS" sheetId="9" r:id="rId8"/>
  </sheets>
  <calcPr calcId="152511"/>
</workbook>
</file>

<file path=xl/calcChain.xml><?xml version="1.0" encoding="utf-8"?>
<calcChain xmlns="http://schemas.openxmlformats.org/spreadsheetml/2006/main">
  <c r="C24" i="9" l="1"/>
  <c r="O12" i="1" l="1"/>
  <c r="P10" i="1" s="1"/>
  <c r="P11" i="1" l="1"/>
  <c r="P9" i="1"/>
  <c r="Q9" i="1" s="1"/>
  <c r="L15" i="3"/>
  <c r="F8" i="1" l="1"/>
  <c r="G8" i="1" s="1"/>
  <c r="H8" i="1" s="1"/>
  <c r="I8" i="1" s="1"/>
  <c r="F12" i="1"/>
  <c r="G12" i="1" s="1"/>
  <c r="H12" i="1" s="1"/>
  <c r="I12" i="1" s="1"/>
  <c r="G49" i="1"/>
  <c r="H49" i="1" s="1"/>
  <c r="I49" i="1" s="1"/>
  <c r="G44" i="1"/>
  <c r="H44" i="1" s="1"/>
  <c r="I44" i="1" s="1"/>
  <c r="G46" i="1"/>
  <c r="H46" i="1" s="1"/>
  <c r="I46" i="1" s="1"/>
  <c r="G18" i="1"/>
  <c r="H18" i="1" s="1"/>
  <c r="I18" i="1" s="1"/>
  <c r="G6" i="1"/>
  <c r="H6" i="1" s="1"/>
  <c r="I6" i="1" s="1"/>
  <c r="G20" i="1"/>
  <c r="H20" i="1" s="1"/>
  <c r="I20" i="1" s="1"/>
  <c r="G3" i="1"/>
  <c r="H3" i="1" s="1"/>
  <c r="I3" i="1" s="1"/>
  <c r="G4" i="1"/>
  <c r="H4" i="1" s="1"/>
  <c r="I4" i="1" s="1"/>
  <c r="G22" i="1"/>
  <c r="H22" i="1" s="1"/>
  <c r="I22" i="1" s="1"/>
  <c r="F17" i="1"/>
  <c r="G17" i="1" s="1"/>
  <c r="G34" i="1"/>
  <c r="H34" i="1" s="1"/>
  <c r="I34" i="1" s="1"/>
  <c r="G38" i="1"/>
  <c r="G45" i="1"/>
  <c r="H45" i="1" s="1"/>
  <c r="I45" i="1" s="1"/>
  <c r="G41" i="1"/>
  <c r="H41" i="1" s="1"/>
  <c r="I41" i="1" s="1"/>
  <c r="G11" i="1"/>
  <c r="H11" i="1" s="1"/>
  <c r="I11" i="1" s="1"/>
  <c r="G10" i="1"/>
  <c r="H10" i="1" s="1"/>
  <c r="I10" i="1" s="1"/>
  <c r="G54" i="1"/>
  <c r="G30" i="1"/>
  <c r="H30" i="1" s="1"/>
  <c r="I30" i="1" s="1"/>
  <c r="G29" i="1"/>
  <c r="H29" i="1" s="1"/>
  <c r="I29" i="1" s="1"/>
  <c r="G51" i="1"/>
  <c r="H51" i="1" s="1"/>
  <c r="I51" i="1" s="1"/>
  <c r="G52" i="1"/>
  <c r="H52" i="1" s="1"/>
  <c r="I52" i="1" s="1"/>
  <c r="G50" i="1"/>
  <c r="G37" i="1"/>
  <c r="H37" i="1" s="1"/>
  <c r="I37" i="1" s="1"/>
  <c r="G48" i="1"/>
  <c r="H48" i="1" s="1"/>
  <c r="I48" i="1" s="1"/>
  <c r="G47" i="1"/>
  <c r="H47" i="1" s="1"/>
  <c r="I47" i="1" s="1"/>
  <c r="G53" i="1"/>
  <c r="H53" i="1" s="1"/>
  <c r="I53" i="1" s="1"/>
  <c r="G32" i="1"/>
  <c r="H32" i="1" s="1"/>
  <c r="I32" i="1" s="1"/>
  <c r="G9" i="1"/>
  <c r="H9" i="1" s="1"/>
  <c r="I9" i="1" s="1"/>
  <c r="G33" i="1"/>
  <c r="H33" i="1" s="1"/>
  <c r="I33" i="1" s="1"/>
  <c r="G26" i="1"/>
  <c r="G31" i="1"/>
  <c r="H31" i="1" s="1"/>
  <c r="I31" i="1" s="1"/>
  <c r="G15" i="1"/>
  <c r="H15" i="1" s="1"/>
  <c r="I15" i="1" s="1"/>
  <c r="G27" i="1"/>
  <c r="H27" i="1" s="1"/>
  <c r="I27" i="1" s="1"/>
  <c r="G36" i="1"/>
  <c r="H36" i="1" s="1"/>
  <c r="I36" i="1" s="1"/>
  <c r="G35" i="1"/>
  <c r="H35" i="1" s="1"/>
  <c r="I35" i="1" s="1"/>
  <c r="G40" i="1"/>
  <c r="H40" i="1" s="1"/>
  <c r="I40" i="1" s="1"/>
  <c r="G42" i="1"/>
  <c r="H42" i="1" s="1"/>
  <c r="I42" i="1" s="1"/>
  <c r="G19" i="1"/>
  <c r="H19" i="1" s="1"/>
  <c r="I19" i="1" s="1"/>
  <c r="G25" i="1"/>
  <c r="G14" i="1"/>
  <c r="H14" i="1" s="1"/>
  <c r="I14" i="1" s="1"/>
  <c r="G24" i="1"/>
  <c r="H24" i="1" s="1"/>
  <c r="I24" i="1" s="1"/>
  <c r="G39" i="1"/>
  <c r="H39" i="1" s="1"/>
  <c r="I39" i="1" s="1"/>
  <c r="G23" i="1"/>
  <c r="G13" i="1"/>
  <c r="H13" i="1" s="1"/>
  <c r="I13" i="1" s="1"/>
  <c r="G28" i="1"/>
  <c r="H28" i="1" s="1"/>
  <c r="I28" i="1" s="1"/>
  <c r="G43" i="1"/>
  <c r="H43" i="1" s="1"/>
  <c r="I43" i="1" s="1"/>
  <c r="G5" i="1"/>
  <c r="H5" i="1" s="1"/>
  <c r="I5" i="1" s="1"/>
  <c r="G7" i="1"/>
  <c r="H7" i="1" s="1"/>
  <c r="I7" i="1" s="1"/>
  <c r="G21" i="1"/>
  <c r="H21" i="1" s="1"/>
  <c r="I21" i="1" s="1"/>
  <c r="G16" i="1"/>
  <c r="H16" i="1" s="1"/>
  <c r="I16" i="1" s="1"/>
  <c r="H84" i="2"/>
  <c r="G84" i="2"/>
  <c r="H82" i="2"/>
  <c r="H81" i="2"/>
  <c r="H74" i="2"/>
  <c r="H75" i="2"/>
  <c r="H76" i="2"/>
  <c r="H78" i="2"/>
  <c r="H79" i="2"/>
  <c r="H80" i="2"/>
  <c r="G74" i="2"/>
  <c r="G75" i="2"/>
  <c r="G76" i="2"/>
  <c r="G78" i="2"/>
  <c r="G79" i="2"/>
  <c r="G80" i="2"/>
  <c r="G72" i="2"/>
  <c r="H72" i="2" s="1"/>
  <c r="G70" i="2"/>
  <c r="H70" i="2" s="1"/>
  <c r="H17" i="1" l="1"/>
  <c r="I17" i="1" s="1"/>
  <c r="H26" i="1"/>
  <c r="I26" i="1" s="1"/>
  <c r="H25" i="1"/>
  <c r="I25" i="1" s="1"/>
  <c r="H23" i="1"/>
  <c r="I23" i="1" s="1"/>
  <c r="H50" i="1"/>
  <c r="I50" i="1" s="1"/>
  <c r="H54" i="1"/>
  <c r="I54" i="1" s="1"/>
  <c r="H38" i="1"/>
  <c r="I38" i="1" s="1"/>
  <c r="F65" i="2" l="1"/>
  <c r="F9" i="2"/>
  <c r="G9" i="2" s="1"/>
  <c r="H9" i="2" s="1"/>
  <c r="H7" i="2" s="1"/>
  <c r="F8" i="2"/>
  <c r="G8" i="2" s="1"/>
  <c r="H8" i="2" s="1"/>
  <c r="L20" i="8" l="1"/>
  <c r="L19" i="8"/>
  <c r="L18" i="8"/>
  <c r="L17" i="8"/>
  <c r="L16" i="8"/>
  <c r="L14" i="8"/>
  <c r="L13" i="8"/>
  <c r="M12" i="8"/>
  <c r="L11" i="8"/>
  <c r="L10" i="8"/>
  <c r="L9" i="8"/>
  <c r="L8" i="8"/>
  <c r="L7" i="8"/>
  <c r="G65" i="2" l="1"/>
  <c r="M16" i="6" l="1"/>
  <c r="L16" i="6"/>
  <c r="J16" i="6"/>
  <c r="K16" i="6"/>
  <c r="G16" i="6"/>
  <c r="H16" i="6"/>
  <c r="I16" i="6"/>
  <c r="A8" i="6"/>
  <c r="A9" i="6"/>
  <c r="A10" i="6"/>
  <c r="A11" i="6"/>
  <c r="A12" i="6"/>
  <c r="A13" i="6"/>
  <c r="A14" i="6"/>
  <c r="A15" i="6"/>
  <c r="A7" i="6"/>
  <c r="F16" i="6"/>
  <c r="H65" i="2"/>
  <c r="L6" i="3" l="1"/>
  <c r="N15" i="6" l="1"/>
  <c r="C24" i="5"/>
  <c r="D48" i="4"/>
  <c r="C48" i="4"/>
  <c r="D44" i="4"/>
  <c r="C44" i="4"/>
  <c r="D37" i="4"/>
  <c r="C37" i="4"/>
  <c r="D25" i="4"/>
  <c r="C25" i="4"/>
  <c r="G66" i="2"/>
  <c r="H66" i="2" s="1"/>
  <c r="G64" i="2"/>
  <c r="G67" i="2" s="1"/>
  <c r="G61" i="2"/>
  <c r="H61" i="2" s="1"/>
  <c r="G60" i="2"/>
  <c r="H60" i="2" s="1"/>
  <c r="G59" i="2"/>
  <c r="H59" i="2" s="1"/>
  <c r="G58" i="2"/>
  <c r="H58" i="2" s="1"/>
  <c r="G57" i="2"/>
  <c r="H57" i="2" s="1"/>
  <c r="G54" i="2"/>
  <c r="H54" i="2" s="1"/>
  <c r="G53" i="2"/>
  <c r="H53" i="2" s="1"/>
  <c r="G52" i="2"/>
  <c r="H52" i="2" s="1"/>
  <c r="G51" i="2"/>
  <c r="H51" i="2" s="1"/>
  <c r="G48" i="2"/>
  <c r="H48" i="2" s="1"/>
  <c r="G47" i="2"/>
  <c r="H47" i="2" s="1"/>
  <c r="G46" i="2"/>
  <c r="H46" i="2" s="1"/>
  <c r="G45" i="2"/>
  <c r="H45" i="2" s="1"/>
  <c r="G44" i="2"/>
  <c r="H44" i="2" s="1"/>
  <c r="G43" i="2"/>
  <c r="H43" i="2" s="1"/>
  <c r="G42" i="2"/>
  <c r="H42" i="2" s="1"/>
  <c r="G41" i="2"/>
  <c r="H41" i="2" s="1"/>
  <c r="G40" i="2"/>
  <c r="H40" i="2" s="1"/>
  <c r="G37" i="2"/>
  <c r="H37" i="2" s="1"/>
  <c r="G36" i="2"/>
  <c r="H36" i="2" s="1"/>
  <c r="G35" i="2"/>
  <c r="H35" i="2" s="1"/>
  <c r="G34" i="2"/>
  <c r="H34" i="2" s="1"/>
  <c r="G33" i="2"/>
  <c r="H33" i="2" s="1"/>
  <c r="G32" i="2"/>
  <c r="H32" i="2" s="1"/>
  <c r="G31" i="2"/>
  <c r="H31" i="2" s="1"/>
  <c r="G30" i="2"/>
  <c r="H30" i="2" s="1"/>
  <c r="G29" i="2"/>
  <c r="H29" i="2" s="1"/>
  <c r="G26" i="2"/>
  <c r="H26" i="2" s="1"/>
  <c r="G25" i="2"/>
  <c r="H25" i="2" s="1"/>
  <c r="G24" i="2"/>
  <c r="H24" i="2" s="1"/>
  <c r="G21" i="2"/>
  <c r="H21" i="2" s="1"/>
  <c r="G20" i="2"/>
  <c r="H20" i="2" s="1"/>
  <c r="G19" i="2"/>
  <c r="H19" i="2" s="1"/>
  <c r="G18" i="2"/>
  <c r="H18" i="2" s="1"/>
  <c r="G17" i="2"/>
  <c r="H17" i="2" s="1"/>
  <c r="G14" i="2"/>
  <c r="H14" i="2" s="1"/>
  <c r="G13" i="2"/>
  <c r="H13" i="2" s="1"/>
  <c r="G12" i="2"/>
  <c r="H12" i="2" s="1"/>
  <c r="G11" i="2"/>
  <c r="H11" i="2" s="1"/>
  <c r="H64" i="2" l="1"/>
  <c r="G38" i="2"/>
  <c r="C49" i="4"/>
  <c r="D49" i="4"/>
  <c r="G15" i="2"/>
  <c r="G27" i="2"/>
  <c r="G55" i="2"/>
  <c r="G22" i="2"/>
  <c r="G62" i="2"/>
  <c r="G49" i="2"/>
  <c r="H67" i="2" l="1"/>
  <c r="H38" i="2"/>
  <c r="L10" i="3" s="1"/>
  <c r="N10" i="6" s="1"/>
  <c r="H49" i="2"/>
  <c r="L11" i="3" s="1"/>
  <c r="N11" i="6" s="1"/>
  <c r="H62" i="2"/>
  <c r="H22" i="2"/>
  <c r="L8" i="3" s="1"/>
  <c r="N8" i="6" s="1"/>
  <c r="H55" i="2"/>
  <c r="L12" i="3" s="1"/>
  <c r="N12" i="6" s="1"/>
  <c r="H27" i="2"/>
  <c r="L9" i="3" s="1"/>
  <c r="N9" i="6" s="1"/>
  <c r="H15" i="2"/>
  <c r="L13" i="3" l="1"/>
  <c r="N13" i="6" s="1"/>
  <c r="N7" i="6"/>
  <c r="L7" i="3"/>
  <c r="L14" i="3"/>
  <c r="N14" i="6" s="1"/>
  <c r="N16" i="6" l="1"/>
  <c r="L17" i="3"/>
  <c r="J3" i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H55" i="1"/>
  <c r="H56" i="1" s="1"/>
  <c r="G58" i="1"/>
  <c r="G59" i="1" s="1"/>
  <c r="H58" i="1"/>
  <c r="H59" i="1" l="1"/>
</calcChain>
</file>

<file path=xl/sharedStrings.xml><?xml version="1.0" encoding="utf-8"?>
<sst xmlns="http://schemas.openxmlformats.org/spreadsheetml/2006/main" count="586" uniqueCount="300">
  <si>
    <t>ORÇAMENTO</t>
  </si>
  <si>
    <t>Conclusão construção da Casa de Farinha no Município de Amarante do Maranhão</t>
  </si>
  <si>
    <t>13-10-23</t>
  </si>
  <si>
    <t>Num</t>
  </si>
  <si>
    <t>Descrição</t>
  </si>
  <si>
    <t>Un</t>
  </si>
  <si>
    <t>Quantidade</t>
  </si>
  <si>
    <t>Preço Unitário</t>
  </si>
  <si>
    <t>Importância</t>
  </si>
  <si>
    <t>CANTEIRO DE OBRAS</t>
  </si>
  <si>
    <t>LOCACAO DE CONTAINER 2,30 X 6,00 M, ALT. 2,50 M, COM 1 SANITARIO, PARA ESCRITORIO, COMPLETO, SEM DIVISORIAS INTERNAS (NAO INCLUI MOBILIZACAO/DESMOBILIZACAO)</t>
  </si>
  <si>
    <t>MÊS</t>
  </si>
  <si>
    <t>PLACA DE OBRA</t>
  </si>
  <si>
    <t>M²</t>
  </si>
  <si>
    <t>H</t>
  </si>
  <si>
    <t>VIGIA NOTURNO COM ENCARGOS COMPLEMENTARES</t>
  </si>
  <si>
    <t>AUXILIAR DE ESCRITORIO COM ENCARGOS COMPLEMENTARES</t>
  </si>
  <si>
    <t>MES</t>
  </si>
  <si>
    <t>COBERTURA</t>
  </si>
  <si>
    <t>REMOÇÃO DE TRAMA DE MADEIRA PARA COBERTURA, DE FORMA MANUAL, SEM REAPROVEITAMENTO. AF_12/2017</t>
  </si>
  <si>
    <t>M2</t>
  </si>
  <si>
    <t>RETIRADA E RECOLOCAÇÃO DE CAIBRO EM TELHADOS DE ATÉ 2 ÁGUAS COM TELHA CERÂMICA CAPA-CANAL, INCLUSO TRANSPORTE VERTICAL. AF_07/2019</t>
  </si>
  <si>
    <t>M</t>
  </si>
  <si>
    <t>TRAMA DE AÇO COMPOSTA POR RIPAS, CAIBROS E TERÇAS PARA TELHADOS DE ATÉ 2 ÁGUAS PARA TELHA DE ENCAIXE DE CERÂMICA OU DE CONCRETO, INCLUSO TRANSPORTE VERTICAL. AF_07/2019</t>
  </si>
  <si>
    <t>TELHAMENTO e RETELHAMENTO COM TELHA CERÂMICA CAPA-CANAL, TIPO COLONIAL, COM MAIS DE 2 ÁGUAS, INCLUSO TRANSPORTE VERTICAL. AF_07/2019</t>
  </si>
  <si>
    <t>CUMEEIRA PARA TELHA CERÂMICA EMBOÇADA COM ARGAMASSA TRAÇO 1:2:9 (CIMENTO, CAL E AREIA) PARA TELHADOS COM ATÉ 2 ÁGUAS, INCLUSO TRANSPORTE VERTICAL. AF_07/2019</t>
  </si>
  <si>
    <t>UN</t>
  </si>
  <si>
    <t>Total  02</t>
  </si>
  <si>
    <t>ESQUADRIAS</t>
  </si>
  <si>
    <t>KIT DE PORTA DE MADEIRA PARA PINTURA, SEMI-OCA (LEVE OU MÉDIA), PADRÃO POPULAR, 90X210CM, ESPESSURA DE 3,5CM, ITENS INCLUSOS: DOBRADIÇAS, MONTAGEM E INSTALAÇÃO DO BATENTE, FECHADURA COM EXECUÇÃO DO FURO - FORNECIMENTO E INSTALAÇÃO. AF_12/2019</t>
  </si>
  <si>
    <t>PORTA DE FERRO, DE ABRIR, TIPO GRADE COM CHAPA, COM GUARNIÇÕES. AF_12/2019</t>
  </si>
  <si>
    <t>PORTA DE ALUMÍNIO DE ABRIR metal alumínio branco 0,80x0,80m, COM GUARNIÇÃO, FIXAÇÃO COM PARAFUSOS - FORNECIMENTO E INSTALAÇÃO. AF_12/2019</t>
  </si>
  <si>
    <t>Total  03</t>
  </si>
  <si>
    <t>INSTALAÇÕES ELÉTRICAS</t>
  </si>
  <si>
    <t>ENTRADA DE ENERGIA ELÉTRICA, AÉREA, MONOFÁSICA, COM CAIXA DE EMBUTIR, CABO DE 10 MM2 E DISJUNTOR DIN 50A (NÃO INCLUSO O POSTE DE CONCRETO). AF_07/2020_P</t>
  </si>
  <si>
    <t>HASTE DE ATERRAMENTO 3/4  PARA SPDA - FORNECIMENTO E INSTALAÇÃO. AF_12/2017</t>
  </si>
  <si>
    <t>QUADRO DE MEDIÇÃO GERAL DE ENERGIA PARA 1 MEDIDOR DE SOBREPOR - FORNECIMENTO E INSTALAÇÃO. AF_10/2020</t>
  </si>
  <si>
    <t>TOMADA ALTA DE EMBUTIR (1 MÓDULO), 2P+T 10 A, INCLUINDO SUPORTE E PLACA - FORNECIMENTO E INSTALAÇÃO. AF_12/2015</t>
  </si>
  <si>
    <t>PONTO ELETRICO EM PAREDE</t>
  </si>
  <si>
    <t>PONTO ELETRICO EM TETO PONTO DE ILUMINAÇÃO RESIDENCIAL INCLUINDO INTERRUPTOR PARALELO (2 MÓDULOS), CAIXA ELÉTRICA, ELETRODUTO, CABO, RASGO, QUEBRA E CHUMBAMENTO (EXCLUINDO LUMINÁRIA E LÂMPADA). AF_01/2016</t>
  </si>
  <si>
    <t>LUMINÁRIA TIPO PLAFON REDONDO COM VIDRO FOSCO, DE SOBREPOR, COM 1 LÂMPADA FLUORESCENTE DE 15 W, SEM REATOR - FORNECIMENTO E INSTALAÇÃO. AF_02/2020</t>
  </si>
  <si>
    <t>LUMINÁRIA TIPO PLAFON REDONDO COM VIDRO FOSCO, DE SOBREPOR, COM 2 LÂMPADAS FLUORESCENTES DE 15 W, SEM REATOR - FORNECIMENTO E INSTALAÇÃO. AF_02/2020</t>
  </si>
  <si>
    <t>Total  04</t>
  </si>
  <si>
    <t>INSTALAÇÕES HIDRÁULICAS</t>
  </si>
  <si>
    <t>PONTO DE CONSUMO TERMINAL DE ÁGUA FRIA (SUBRAMAL) COM TUBULAÇÃO DE PVC, DN 25 MM, INSTALADO EM RAMAL DE ÁGUA, INCLUSOS RASGO E CHUMBAMENTO EM ALVENARIA. AF_12/2014</t>
  </si>
  <si>
    <t>SUMIDOURO RETANGULAR, EM ALVENARIA COM TIJOLOS CERÂMICOS Conjunto Sumidouro para Manipueira - 245x230x210 cm</t>
  </si>
  <si>
    <t>TORNEIRA CROMADA TUBO MÓVEL, DE MESA, 1/2? OU 3/4?, PARA PIA DE COZINHA, PADRÃO ALTO - FORNECIMENTO E INSTALAÇÃO. AF_01/2020</t>
  </si>
  <si>
    <t>SIFÃO DO TIPO FLEXÍVEL EM PVC 1  X 1.1/2  - FORNECIMENTO E INSTALAÇÃO. AF_01/2020</t>
  </si>
  <si>
    <t>PAPELEIRA DE PAREDE EM METAL CROMADO SEM TAMPA, INCLUSO FIXAÇÃO. AF_01/2020</t>
  </si>
  <si>
    <t>SABONETEIRA DE PAREDE EM METAL CROMADO, INCLUSO FIXAÇÃO. AF_01/2020</t>
  </si>
  <si>
    <t>TUBO, PVC, SOLDÁVEL, DN  25 MM, INSTALADO EM RESERVAÇÃO DE ÁGUA DE EDIFICAÇÃO QUE POSSUA RESERVATÓRIO DE FIBRA/FIBROCIMENTO   FORNECIMENTO E INSTALAÇÃO. AF_06/2016</t>
  </si>
  <si>
    <t>TÊ, PVC, SOLDÁVEL, DN  25 MM INSTALADO EM RESERVAÇÃO DE ÁGUA DE EDIFICAÇÃO QUE POSSUA RESERVATÓRIO DE FIBRA/FIBROCIMENTO   FORNECIMENTO E INSTALAÇÃO. AF_06/2016</t>
  </si>
  <si>
    <t>JOELHO 90 GRAUS, PVC, SOLDÁVEL, DN 25MM, INSTALADO EM RAMAL DE DISTRIBUIÇÃO DE ÁGUA - FORNECIMENTO E INSTALAÇÃO. AF_12/2014</t>
  </si>
  <si>
    <t>Total  05</t>
  </si>
  <si>
    <t>REVESTIMENTO</t>
  </si>
  <si>
    <t>Chapisco aplicado somente em estruturas de concreto em alvenarias internas, com desempenadeira dentada. Argamassa industrializada com preparo manual. Af_06/2014</t>
  </si>
  <si>
    <t>Massa única, para recebimento de pintura, em argamassa traço 1:2:8, preparo manual, aplicada manualmente em faces internas de paredes, espessura de 20mm, com execução de taliscas. Af_06/2014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</si>
  <si>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</si>
  <si>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PINTURA DA LOGOMARCA - CODEVASF, BASE EM MASSA ÚNICA, PARA RECEBIMENTO DE PINTURA, EM ARGAMASSA TRAÇO 1:2:8, PREPARO MANUAL, APLICADA MANUALMENTE EM FACES INTERNAS DE PAREDES, ESPESSURA DE 10MM, COM EXECUÇÃO DE TALISCAS. AF_06/2014</t>
  </si>
  <si>
    <t>Total  06</t>
  </si>
  <si>
    <t>PINTURA</t>
  </si>
  <si>
    <t>APLICAÇÃO E LIXAMENTO DE MASSA LÁTEX EM PAREDES, DUAS DEMÃOS. AF_06/2014</t>
  </si>
  <si>
    <t>PINTURA DE SINALIZAÇÃO logomarca CODEVASF, APLICAÇÃO MANUAL</t>
  </si>
  <si>
    <t>PINTURA COM TINTA ALQUÍDICA DE FUNDO (TIPO ZARCÃO) APLICADA A ROLO OU PINCEL SOBRE SUPERFÍCIES METÁLICAS (EXCETO PERFIL) EXECUTADO EM OBRA (POR DEMÃO). AF_01/2020</t>
  </si>
  <si>
    <t>PINTURA COM TINTA ALQUÍDICA DE ACABAMENTO (ESMALTE SINTÉTICO FOSCO) APLICADA A ROLO OU PINCEL SOBRE SUPERFÍCIES METÁLICAS (EXCETO PERFIL) EXECUTADO EM OBRA (02 DEMÃOS). AF_01/2020</t>
  </si>
  <si>
    <t>Total  07</t>
  </si>
  <si>
    <t>SERVIÇOS FINAIS</t>
  </si>
  <si>
    <t>EXTINTOR DE INCÊNDIO PORTÁTIL COM CARGA DE PQS DE 6 KG, CLASSE BC - FORNECIMENTO E INSTALAÇÃO. AF_10/2020_P</t>
  </si>
  <si>
    <t>Placa de inauguração em alumínio fundido, 60 x 40 cm, MODELO CODEVASF.</t>
  </si>
  <si>
    <t>UND</t>
  </si>
  <si>
    <t>LIMPEZA DE OBRA, UTILIZANDO ÁCIDO MURIÁTICO. AF_04/2019</t>
  </si>
  <si>
    <t>Total  08</t>
  </si>
  <si>
    <t>Total  do orçamento</t>
  </si>
  <si>
    <t>Resumo</t>
  </si>
  <si>
    <t>Total do orçamento</t>
  </si>
  <si>
    <t>QUADRO DE DISTRIBUIÇÃO DE ENERGIA EM PVC PARA 24 DISJUNTORES - FORNECIMENTO E INSTALAÇÃO.</t>
  </si>
  <si>
    <t>APLICAÇÃO MANUAL DE PINTURA COM TINTA LÁTEX PVA EM PAREDES, DUAS DEMÃOS.</t>
  </si>
  <si>
    <t>ENCARGOS SOCIAIS SOBRE PREÇOS DA MÃO DE OBRA HORISTA E MENSALISTA</t>
  </si>
  <si>
    <t>CÓDIGO</t>
  </si>
  <si>
    <t>DESCRIÇÃO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</si>
  <si>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</si>
  <si>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</si>
  <si>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</si>
  <si>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</si>
  <si>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</si>
  <si>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</si>
  <si>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</si>
  <si>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</si>
  <si>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</si>
  <si>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</si>
  <si>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</si>
  <si>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</si>
  <si>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</si>
  <si>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</si>
  <si>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</si>
  <si>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</si>
  <si>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</si>
  <si>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</si>
  <si>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</si>
  <si>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</si>
  <si>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</si>
  <si>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</si>
  <si>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</si>
  <si>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</si>
  <si>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</si>
  <si>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</si>
  <si>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0,00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</si>
  <si>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</si>
  <si>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</si>
  <si>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</si>
  <si>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</si>
  <si>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</si>
  <si>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</si>
  <si>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</si>
  <si>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</si>
  <si>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</si>
  <si>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</si>
  <si>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</si>
  <si>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</si>
  <si>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</si>
  <si>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</si>
  <si>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</si>
  <si>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</si>
  <si>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</si>
  <si>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</si>
  <si>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</si>
  <si>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</si>
  <si>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</si>
  <si>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</si>
  <si>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</si>
  <si>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</si>
  <si>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</si>
  <si>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</si>
  <si>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(INDENIZADAS)</t>
  </si>
  <si>
    <t>C4</t>
  </si>
  <si>
    <t>DEPÓSITO RESCISÃO SEM JUSTA CAUSA</t>
  </si>
  <si>
    <t>C5</t>
  </si>
  <si>
    <t>INDENIZAÇÃO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</si>
  <si>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</si>
  <si>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</si>
  <si>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</si>
  <si>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</si>
  <si>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</si>
  <si>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</si>
  <si>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</si>
  <si>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</si>
  <si>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</si>
  <si>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Cálculo de BDI</t>
  </si>
  <si>
    <t>N° Contrato</t>
  </si>
  <si>
    <t>PROPONENTE/TOMADOR</t>
  </si>
  <si>
    <t>OBJETO</t>
  </si>
  <si>
    <t>TIPO DE OBRA DO EMPREENDIMENTO</t>
  </si>
  <si>
    <t>DESONERAÇÃO</t>
  </si>
  <si>
    <t>Construção de Edifícios e Reformas (Quadras, unidades habitacionais, escolas, etc.)</t>
  </si>
  <si>
    <t>Conforme legislação tributária municipal, definir estimativa de percentual da base de cálculo para o ISS</t>
  </si>
  <si>
    <t>Sobre a base de cálculo, definir a respecticva alíquota do ISS (entre 2% e 5%)</t>
  </si>
  <si>
    <t>Itens</t>
  </si>
  <si>
    <t>Siglas</t>
  </si>
  <si>
    <t>%Adotado</t>
  </si>
  <si>
    <t>Situação</t>
  </si>
  <si>
    <t>1° Quartil</t>
  </si>
  <si>
    <t>Médio</t>
  </si>
  <si>
    <t>3° Quartil</t>
  </si>
  <si>
    <t>Administração Central</t>
  </si>
  <si>
    <t>AC</t>
  </si>
  <si>
    <t>Seguro e Garantia</t>
  </si>
  <si>
    <t>SG</t>
  </si>
  <si>
    <t>Risco</t>
  </si>
  <si>
    <t>Despesas Financeiras</t>
  </si>
  <si>
    <t>DF</t>
  </si>
  <si>
    <t>Lucro</t>
  </si>
  <si>
    <t>Tributos (impostos COFINS 3% E PIS 0,65%)</t>
  </si>
  <si>
    <t>CP</t>
  </si>
  <si>
    <t>Tributos (ISS, variável de acordo com o município)</t>
  </si>
  <si>
    <t>ISS</t>
  </si>
  <si>
    <t>BDI SEM desoneração</t>
  </si>
  <si>
    <t>BDI PAD</t>
  </si>
  <si>
    <t>ok</t>
  </si>
  <si>
    <t>Fonte da composição, valores de referência e fórmula do BDI:  Acórdão 2622/2013-TCU-Plenário</t>
  </si>
  <si>
    <t>Desoneração: Lei n°13.161/2015</t>
  </si>
  <si>
    <t>Item</t>
  </si>
  <si>
    <t>Coódigo</t>
  </si>
  <si>
    <t>Valor C/ BDI (25%)</t>
  </si>
  <si>
    <t>EQUIPAMENTOS</t>
  </si>
  <si>
    <t>CONJUNTO PARA CEVADEIRA</t>
  </si>
  <si>
    <t>1.1</t>
  </si>
  <si>
    <t>Cevador de mandioca com estrutura em cantoneira L de 1 1/2" em aço carbono e gabinete de madeira 0,60 x 0,85 x 0,45 cm, com motor WEG monofásico de 5.0 CV, 220/440 volts, com chave magnética WEG monofásica 5.0 CV, Polia A 100, Correia A -65 - Instalação e montagem</t>
  </si>
  <si>
    <t>CONJUNTO PARA FORNO ROTATIVO</t>
  </si>
  <si>
    <t>2.1</t>
  </si>
  <si>
    <t>FORNO INDUSTRIAL AUTOMÁTICO- Construído em chapa de aço INOX AISI 304, com mínimo de 1,80 m de diâmetro, espessura 3/16”, altura (laterais) 0,30 m, espessura 1/8, fundo plano reforçado por pinos para aquecimento através de vapor de caldeira; Mexedor mecânico, saída lateral para o produto, motor elétrico de 5 Hp, 4 polos, c/ polia de 03 velocidades e chave elétrica de botão; equipado com manômetro, purgador, registro de vapor e válvula de segurança. Capacidade de 75 a 100 Kg/hora. Garantia mínima de 12 (doze) meses - Instalação e montagem</t>
  </si>
  <si>
    <t>EQUIPAMENTOS DIVERSOS</t>
  </si>
  <si>
    <t>3.1</t>
  </si>
  <si>
    <t>Forno para Farinha Manual Quadrado 2x2 chapa de ferro 3/16" em aço carbono</t>
  </si>
  <si>
    <t>3.2</t>
  </si>
  <si>
    <t>Prensa Manual para farinha 400 kg de 1,80 x 1,00 em aço carbono, com parafuso de 2 1/2" x 1,00 m com 12 (doze) camadas.</t>
  </si>
  <si>
    <t>3.3</t>
  </si>
  <si>
    <t>Balança eletrônica Semi-automática 300kg – Instalação e Montagem</t>
  </si>
  <si>
    <t>EQUIPAMENTOS AUXILIARES</t>
  </si>
  <si>
    <t>4.1</t>
  </si>
  <si>
    <t>Rodo de madeira</t>
  </si>
  <si>
    <t>4.2</t>
  </si>
  <si>
    <t>Peneira de malha em aço - 1,30x1,00m</t>
  </si>
  <si>
    <t>4.3</t>
  </si>
  <si>
    <t>Pá metálica c/ cabo de madeira e bico quadrado</t>
  </si>
  <si>
    <t>BDI 15%</t>
  </si>
  <si>
    <t>VALOR C/BDI (15%)</t>
  </si>
  <si>
    <t>CRONOGRAMA FÍSICO/FINANCEIRO</t>
  </si>
  <si>
    <t>MÊS 01</t>
  </si>
  <si>
    <t>MÊS 02</t>
  </si>
  <si>
    <t>MÊS 03</t>
  </si>
  <si>
    <t>MÊS 04</t>
  </si>
  <si>
    <t xml:space="preserve">MÊS 05 </t>
  </si>
  <si>
    <t>MÊS 06</t>
  </si>
  <si>
    <t>MÊS 07</t>
  </si>
  <si>
    <t>MÊS 08</t>
  </si>
  <si>
    <t>TOTAL C/BDI</t>
  </si>
  <si>
    <t>O valor do orçamento ascende a cento e quatorze mil quatrocentos e sessenta e quatro reais e setenta e três centavos.</t>
  </si>
  <si>
    <t>Obra/Projeto: CONCLUSÃO DE AGROINDUSTRIA DE CASA DE FARINHA NO MUNICIPIO DE AMARANTE/MA
Local / Implantação: ZONA RURAL DE AMARANTE
Proponente:       Concedente: CODEVASF   BDI: 25,00%
Data Ref: SINAPI 08/2023                        Encargos Sociais:  114,08%(HORA) 71,34%(MÊS)</t>
  </si>
  <si>
    <t>TRABALHOS PRELIMINARES</t>
  </si>
  <si>
    <t>ELABORAÇÃO DE PROJETO EXECUTIVO</t>
  </si>
  <si>
    <t>CAMINHONETE CABINE SIMPLES COM MOTOR 1.6 FLEX, CÂMBIO MANUAL, POTÊNCIA 101/104 CV, 2 PORTAS - DEPRECIAÇÃO. AF_11/2015</t>
  </si>
  <si>
    <t>MOBILIZAÇÃO E DESMOBILIZAÇÃO DA OBRA</t>
  </si>
  <si>
    <t>COORDENADOR/GERENTE DE OBRA COM ENCARGOS COMPLEMENTARES</t>
  </si>
  <si>
    <t>CPU 01</t>
  </si>
  <si>
    <t>CPU 02</t>
  </si>
  <si>
    <t>Total  09</t>
  </si>
  <si>
    <t>Total 10</t>
  </si>
  <si>
    <t>01 - TRABALHOS PRELIMINARES</t>
  </si>
  <si>
    <t>Engenheiro Pleno com encargos</t>
  </si>
  <si>
    <t>Desenhista Técnico Auxiliar</t>
  </si>
  <si>
    <t>Caminhonete</t>
  </si>
  <si>
    <t>Combustível - Diesel</t>
  </si>
  <si>
    <t>l</t>
  </si>
  <si>
    <t>E200300244 embasa</t>
  </si>
  <si>
    <t>Plotagem</t>
  </si>
  <si>
    <t>02 - CANTEIRO DE OBRAS</t>
  </si>
  <si>
    <t>03 - COBERTURA</t>
  </si>
  <si>
    <t>04 - ESQUADRIAS</t>
  </si>
  <si>
    <t>05 - INSTALAÇÕES ELÉTRICAS</t>
  </si>
  <si>
    <t>06 - INSTALAÇÕES HIDRÁULICAS</t>
  </si>
  <si>
    <t>07 - REVESTIMENTO</t>
  </si>
  <si>
    <t>08 - PINTURA</t>
  </si>
  <si>
    <t>09 - SERVIÇOS FINAIS</t>
  </si>
  <si>
    <t>10 - EQUIPAMENTOS</t>
  </si>
  <si>
    <t>PINO DE ACO COM ARRUELA CONICA, DIAMETRO ARRUELA = *23* MM E COMP HASTE = *27* MM (ACAO INDIRETA)</t>
  </si>
  <si>
    <t>CENTO</t>
  </si>
  <si>
    <t>PLACA DE INAUGURACAO METALICA, *40* CM X *60* CM</t>
  </si>
  <si>
    <t>MONTADOR DE ESTRUTURA METÁLICA COM ENCARGOS COMPLEMENTARES</t>
  </si>
  <si>
    <t>SERVENTE COM ENCARGOS COMPLEMENTARES</t>
  </si>
  <si>
    <t>CPU 03</t>
  </si>
  <si>
    <t>und</t>
  </si>
  <si>
    <t>1.2</t>
  </si>
  <si>
    <t>2.2</t>
  </si>
  <si>
    <t>2.3</t>
  </si>
  <si>
    <t>2.4</t>
  </si>
  <si>
    <t>3.4</t>
  </si>
  <si>
    <t>3.5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</si>
  <si>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</si>
  <si>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</si>
  <si>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</si>
  <si>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</si>
  <si>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</si>
  <si>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</si>
  <si>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</si>
  <si>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</si>
  <si>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</si>
  <si>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</si>
  <si>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</si>
  <si>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</si>
  <si>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</si>
  <si>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</si>
  <si>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</si>
  <si>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</si>
  <si>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</si>
  <si>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</si>
  <si>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</si>
  <si>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</si>
  <si>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</si>
  <si>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</si>
  <si>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</si>
  <si>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</si>
  <si>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</si>
  <si>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</si>
  <si>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</si>
  <si>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</si>
  <si>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</si>
  <si>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</si>
  <si>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</si>
  <si>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10.1</t>
  </si>
  <si>
    <t>10.1.1</t>
  </si>
  <si>
    <t>10.2</t>
  </si>
  <si>
    <t>10.2.1</t>
  </si>
  <si>
    <t>PESO%</t>
  </si>
  <si>
    <t>FAIXA</t>
  </si>
  <si>
    <t>PESO% ACUMULADO</t>
  </si>
  <si>
    <t>BDI 25%</t>
  </si>
  <si>
    <t xml:space="preserve">FAIXA </t>
  </si>
  <si>
    <t>EXECUÇÃO DE SUMIDOURO RETANGULAR, EM ALVENARIA COM TIJOLOS CERÂMICOS Conjunto Sumidouro para Manipueira - 245x230x210 cm</t>
  </si>
  <si>
    <t xml:space="preserve">AQUISIÇÃO DE EQUIPAMENTOS PARA AS AGROINDÚSTRIAS </t>
  </si>
  <si>
    <t>MERO FORNECIMENTO DE MATERIAIS E 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</si>
</sst>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#,##0.000"/>
    <numFmt numFmtId="165" formatCode="&quot;R$&quot;\ #,##0.00"/>
  </numFmts>
  <fonts count="28" x14ac:knownFonts="1">
    <font>
      <sz val="12"/>
      <color rgb="FF000000"/>
      <name val="Verdana"/>
      <family val="2"/>
    </font>
    <font>
      <b/>
      <sz val="20"/>
      <color rgb="FF000000"/>
      <name val="Arial"/>
      <family val="2"/>
    </font>
    <font>
      <sz val="9.9499999999999993"/>
      <color rgb="FF000000"/>
      <name val="Arial"/>
      <family val="2"/>
    </font>
    <font>
      <sz val="9"/>
      <color rgb="FF000000"/>
      <name val="Arial"/>
      <family val="2"/>
    </font>
    <font>
      <b/>
      <i/>
      <sz val="20"/>
      <color rgb="FF000000"/>
      <name val="Arial"/>
      <family val="2"/>
    </font>
    <font>
      <b/>
      <i/>
      <sz val="11"/>
      <color rgb="FF000000"/>
      <name val="Arial"/>
      <family val="2"/>
    </font>
    <font>
      <b/>
      <sz val="9"/>
      <color rgb="FF000000"/>
      <name val="Arial"/>
      <family val="2"/>
    </font>
    <font>
      <b/>
      <sz val="9.9499999999999993"/>
      <color rgb="FF000000"/>
      <name val="Arial"/>
      <family val="2"/>
    </font>
    <font>
      <sz val="6.95"/>
      <color rgb="FF000000"/>
      <name val="Arial"/>
      <family val="2"/>
    </font>
    <font>
      <b/>
      <i/>
      <sz val="9"/>
      <color rgb="FF000000"/>
      <name val="Arial"/>
      <family val="2"/>
    </font>
    <font>
      <sz val="6"/>
      <color rgb="FF000000"/>
      <name val="Arial"/>
      <family val="2"/>
    </font>
    <font>
      <b/>
      <sz val="11"/>
      <color rgb="FF000000"/>
      <name val="Arial"/>
      <family val="2"/>
    </font>
    <font>
      <sz val="12"/>
      <color rgb="FF000000"/>
      <name val="Verdana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12"/>
      <color rgb="FF000000"/>
      <name val="Verdana"/>
      <family val="2"/>
    </font>
    <font>
      <sz val="9"/>
      <color rgb="FF000000"/>
      <name val="Verdana"/>
      <family val="2"/>
    </font>
    <font>
      <b/>
      <sz val="9"/>
      <color rgb="FF000000"/>
      <name val="Verdana"/>
      <family val="2"/>
    </font>
    <font>
      <sz val="11"/>
      <color rgb="FFFA7D00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Verdana"/>
      <family val="2"/>
    </font>
    <font>
      <sz val="10"/>
      <color rgb="FF00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b/>
      <sz val="9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E0E0E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2" fillId="0" borderId="0" applyFont="0" applyFill="0" applyBorder="0" applyAlignment="0" applyProtection="0"/>
    <xf numFmtId="0" fontId="13" fillId="0" borderId="0"/>
    <xf numFmtId="44" fontId="12" fillId="0" borderId="0" applyFont="0" applyFill="0" applyBorder="0" applyAlignment="0" applyProtection="0"/>
    <xf numFmtId="0" fontId="20" fillId="0" borderId="20" applyNumberFormat="0" applyFill="0" applyAlignment="0" applyProtection="0"/>
  </cellStyleXfs>
  <cellXfs count="252"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left" vertical="top" wrapText="1"/>
    </xf>
    <xf numFmtId="164" fontId="3" fillId="3" borderId="5" xfId="0" applyNumberFormat="1" applyFont="1" applyFill="1" applyBorder="1" applyAlignment="1">
      <alignment horizontal="right" vertical="center" wrapText="1"/>
    </xf>
    <xf numFmtId="4" fontId="3" fillId="3" borderId="6" xfId="0" applyNumberFormat="1" applyFont="1" applyFill="1" applyBorder="1" applyAlignment="1">
      <alignment horizontal="right" vertical="center" wrapText="1"/>
    </xf>
    <xf numFmtId="164" fontId="3" fillId="3" borderId="5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5" fillId="5" borderId="0" xfId="2" applyFont="1" applyFill="1" applyAlignment="1">
      <alignment horizontal="center" vertical="center"/>
    </xf>
    <xf numFmtId="0" fontId="15" fillId="5" borderId="0" xfId="2" applyFont="1" applyFill="1" applyAlignment="1">
      <alignment vertical="center"/>
    </xf>
    <xf numFmtId="0" fontId="14" fillId="5" borderId="9" xfId="2" applyFont="1" applyFill="1" applyBorder="1" applyAlignment="1">
      <alignment horizontal="left" vertical="center" wrapText="1"/>
    </xf>
    <xf numFmtId="0" fontId="16" fillId="6" borderId="10" xfId="2" applyFont="1" applyFill="1" applyBorder="1" applyAlignment="1">
      <alignment horizontal="center" vertical="center"/>
    </xf>
    <xf numFmtId="0" fontId="15" fillId="5" borderId="10" xfId="2" applyFont="1" applyFill="1" applyBorder="1" applyAlignment="1">
      <alignment horizontal="center" vertical="center"/>
    </xf>
    <xf numFmtId="0" fontId="15" fillId="5" borderId="10" xfId="2" applyFont="1" applyFill="1" applyBorder="1" applyAlignment="1">
      <alignment vertical="center"/>
    </xf>
    <xf numFmtId="2" fontId="15" fillId="5" borderId="10" xfId="2" applyNumberFormat="1" applyFont="1" applyFill="1" applyBorder="1" applyAlignment="1">
      <alignment horizontal="center" vertical="center"/>
    </xf>
    <xf numFmtId="0" fontId="14" fillId="5" borderId="10" xfId="2" applyFont="1" applyFill="1" applyBorder="1" applyAlignment="1">
      <alignment horizontal="center" vertical="center"/>
    </xf>
    <xf numFmtId="0" fontId="14" fillId="5" borderId="10" xfId="2" applyFont="1" applyFill="1" applyBorder="1" applyAlignment="1">
      <alignment horizontal="center" vertical="center" wrapText="1"/>
    </xf>
    <xf numFmtId="2" fontId="14" fillId="5" borderId="10" xfId="2" applyNumberFormat="1" applyFont="1" applyFill="1" applyBorder="1" applyAlignment="1">
      <alignment horizontal="center" vertical="center"/>
    </xf>
    <xf numFmtId="49" fontId="15" fillId="5" borderId="10" xfId="2" applyNumberFormat="1" applyFont="1" applyFill="1" applyBorder="1" applyAlignment="1">
      <alignment horizontal="center" vertical="center"/>
    </xf>
    <xf numFmtId="0" fontId="14" fillId="5" borderId="10" xfId="2" applyFont="1" applyFill="1" applyBorder="1" applyAlignment="1">
      <alignment horizontal="justify" vertical="center" wrapText="1"/>
    </xf>
    <xf numFmtId="0" fontId="15" fillId="5" borderId="10" xfId="2" applyFont="1" applyFill="1" applyBorder="1" applyAlignment="1">
      <alignment horizontal="justify" vertical="center" wrapText="1"/>
    </xf>
    <xf numFmtId="2" fontId="16" fillId="6" borderId="10" xfId="2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left" vertical="center"/>
    </xf>
    <xf numFmtId="10" fontId="18" fillId="0" borderId="7" xfId="1" applyNumberFormat="1" applyFont="1" applyBorder="1" applyAlignment="1">
      <alignment horizontal="center" vertical="center"/>
    </xf>
    <xf numFmtId="0" fontId="18" fillId="3" borderId="7" xfId="0" applyFont="1" applyFill="1" applyBorder="1" applyAlignment="1">
      <alignment horizontal="left" vertical="center"/>
    </xf>
    <xf numFmtId="10" fontId="18" fillId="3" borderId="7" xfId="1" applyNumberFormat="1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22" fillId="0" borderId="0" xfId="0" applyFont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4" fontId="22" fillId="3" borderId="5" xfId="0" applyNumberFormat="1" applyFont="1" applyFill="1" applyBorder="1" applyAlignment="1">
      <alignment horizontal="right" vertical="center" wrapText="1"/>
    </xf>
    <xf numFmtId="0" fontId="0" fillId="9" borderId="5" xfId="0" applyFont="1" applyFill="1" applyBorder="1" applyAlignment="1">
      <alignment horizontal="left" vertical="center"/>
    </xf>
    <xf numFmtId="0" fontId="0" fillId="9" borderId="6" xfId="0" applyFont="1" applyFill="1" applyBorder="1" applyAlignment="1">
      <alignment horizontal="left" vertical="center"/>
    </xf>
    <xf numFmtId="165" fontId="20" fillId="0" borderId="20" xfId="4" applyNumberFormat="1" applyBorder="1" applyAlignment="1">
      <alignment horizontal="center" vertical="center"/>
    </xf>
    <xf numFmtId="165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4" fontId="0" fillId="0" borderId="18" xfId="0" applyNumberFormat="1" applyFont="1" applyBorder="1" applyAlignment="1">
      <alignment vertical="center"/>
    </xf>
    <xf numFmtId="44" fontId="0" fillId="0" borderId="0" xfId="3" applyFont="1" applyBorder="1" applyAlignment="1">
      <alignment horizontal="center" vertical="center"/>
    </xf>
    <xf numFmtId="0" fontId="0" fillId="0" borderId="0" xfId="0"/>
    <xf numFmtId="0" fontId="0" fillId="10" borderId="4" xfId="0" applyFont="1" applyFill="1" applyBorder="1" applyAlignment="1">
      <alignment horizontal="left" vertical="center"/>
    </xf>
    <xf numFmtId="0" fontId="0" fillId="10" borderId="5" xfId="0" applyFont="1" applyFill="1" applyBorder="1" applyAlignment="1">
      <alignment horizontal="left" vertical="center"/>
    </xf>
    <xf numFmtId="165" fontId="23" fillId="10" borderId="5" xfId="0" applyNumberFormat="1" applyFont="1" applyFill="1" applyBorder="1" applyAlignment="1">
      <alignment horizontal="left" vertical="center"/>
    </xf>
    <xf numFmtId="4" fontId="23" fillId="10" borderId="6" xfId="0" applyNumberFormat="1" applyFont="1" applyFill="1" applyBorder="1" applyAlignment="1">
      <alignment vertical="center"/>
    </xf>
    <xf numFmtId="165" fontId="20" fillId="0" borderId="20" xfId="4" applyNumberFormat="1" applyAlignment="1">
      <alignment horizontal="left" vertical="center"/>
    </xf>
    <xf numFmtId="165" fontId="20" fillId="0" borderId="20" xfId="4" applyNumberFormat="1"/>
    <xf numFmtId="165" fontId="20" fillId="0" borderId="20" xfId="4" applyNumberFormat="1" applyAlignment="1">
      <alignment horizontal="center"/>
    </xf>
    <xf numFmtId="165" fontId="20" fillId="0" borderId="20" xfId="4" applyNumberFormat="1" applyAlignment="1">
      <alignment horizontal="center" vertical="center"/>
    </xf>
    <xf numFmtId="0" fontId="24" fillId="11" borderId="5" xfId="0" applyFont="1" applyFill="1" applyBorder="1" applyAlignment="1">
      <alignment horizontal="center" vertical="center" wrapText="1"/>
    </xf>
    <xf numFmtId="0" fontId="21" fillId="11" borderId="5" xfId="0" applyFont="1" applyFill="1" applyBorder="1" applyAlignment="1">
      <alignment vertical="top" wrapText="1"/>
    </xf>
    <xf numFmtId="0" fontId="25" fillId="11" borderId="5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12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12" borderId="0" xfId="0" applyFill="1" applyAlignment="1">
      <alignment horizontal="center" vertical="center" wrapText="1"/>
    </xf>
    <xf numFmtId="4" fontId="21" fillId="12" borderId="0" xfId="0" applyNumberFormat="1" applyFont="1" applyFill="1" applyAlignment="1">
      <alignment horizontal="center" vertical="center" wrapText="1"/>
    </xf>
    <xf numFmtId="164" fontId="13" fillId="0" borderId="5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right" wrapText="1"/>
    </xf>
    <xf numFmtId="0" fontId="0" fillId="2" borderId="1" xfId="0" applyFill="1" applyBorder="1" applyAlignment="1">
      <alignment horizontal="left" vertical="top" wrapText="1"/>
    </xf>
    <xf numFmtId="4" fontId="23" fillId="12" borderId="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right" vertical="center" wrapText="1"/>
    </xf>
    <xf numFmtId="0" fontId="24" fillId="11" borderId="5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2" fontId="21" fillId="0" borderId="0" xfId="0" applyNumberFormat="1" applyFont="1" applyAlignment="1">
      <alignment horizontal="right" vertical="center" wrapText="1"/>
    </xf>
    <xf numFmtId="4" fontId="21" fillId="0" borderId="13" xfId="0" applyNumberFormat="1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 vertical="top" wrapText="1"/>
    </xf>
    <xf numFmtId="0" fontId="22" fillId="12" borderId="0" xfId="0" applyFont="1" applyFill="1" applyAlignment="1">
      <alignment horizontal="center" vertical="center" wrapText="1"/>
    </xf>
    <xf numFmtId="0" fontId="21" fillId="12" borderId="0" xfId="0" applyFont="1" applyFill="1" applyAlignment="1">
      <alignment horizontal="center" vertical="top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left" vertical="center" wrapText="1"/>
    </xf>
    <xf numFmtId="2" fontId="22" fillId="3" borderId="5" xfId="0" applyNumberFormat="1" applyFont="1" applyFill="1" applyBorder="1" applyAlignment="1">
      <alignment horizontal="center" vertical="center" wrapText="1"/>
    </xf>
    <xf numFmtId="4" fontId="22" fillId="3" borderId="5" xfId="0" applyNumberFormat="1" applyFont="1" applyFill="1" applyBorder="1" applyAlignment="1">
      <alignment horizontal="center" vertical="center" wrapText="1"/>
    </xf>
    <xf numFmtId="0" fontId="22" fillId="3" borderId="19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left" vertical="center" wrapText="1"/>
    </xf>
    <xf numFmtId="2" fontId="22" fillId="3" borderId="8" xfId="0" applyNumberFormat="1" applyFont="1" applyFill="1" applyBorder="1" applyAlignment="1">
      <alignment horizontal="center" vertical="center" wrapText="1"/>
    </xf>
    <xf numFmtId="4" fontId="22" fillId="3" borderId="8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top" wrapText="1"/>
    </xf>
    <xf numFmtId="4" fontId="3" fillId="3" borderId="5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left" vertical="top" wrapText="1"/>
    </xf>
    <xf numFmtId="4" fontId="3" fillId="3" borderId="5" xfId="0" applyNumberFormat="1" applyFont="1" applyFill="1" applyBorder="1" applyAlignment="1">
      <alignment horizontal="right" wrapText="1"/>
    </xf>
    <xf numFmtId="0" fontId="7" fillId="12" borderId="0" xfId="0" applyFont="1" applyFill="1" applyAlignment="1">
      <alignment horizontal="left" vertical="top" wrapText="1"/>
    </xf>
    <xf numFmtId="0" fontId="2" fillId="3" borderId="5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top" wrapText="1"/>
    </xf>
    <xf numFmtId="4" fontId="6" fillId="0" borderId="0" xfId="0" applyNumberFormat="1" applyFont="1" applyAlignment="1">
      <alignment horizontal="right" vertical="top" wrapText="1"/>
    </xf>
    <xf numFmtId="0" fontId="0" fillId="8" borderId="13" xfId="0" applyFill="1" applyBorder="1" applyAlignment="1">
      <alignment horizontal="left" vertical="top"/>
    </xf>
    <xf numFmtId="0" fontId="0" fillId="8" borderId="8" xfId="0" applyFill="1" applyBorder="1" applyAlignment="1">
      <alignment horizontal="left" vertical="top"/>
    </xf>
    <xf numFmtId="0" fontId="9" fillId="0" borderId="0" xfId="0" applyFont="1" applyAlignment="1">
      <alignment horizontal="right" vertical="top" wrapText="1"/>
    </xf>
    <xf numFmtId="4" fontId="9" fillId="0" borderId="0" xfId="0" applyNumberFormat="1" applyFont="1" applyAlignment="1">
      <alignment horizontal="right" vertical="top" wrapText="1"/>
    </xf>
    <xf numFmtId="0" fontId="0" fillId="12" borderId="0" xfId="0" applyFill="1" applyBorder="1" applyAlignment="1">
      <alignment horizontal="center" vertical="top" wrapText="1"/>
    </xf>
    <xf numFmtId="4" fontId="22" fillId="0" borderId="5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22" fillId="3" borderId="4" xfId="0" applyFont="1" applyFill="1" applyBorder="1" applyAlignment="1">
      <alignment horizontal="center" vertical="center"/>
    </xf>
    <xf numFmtId="0" fontId="6" fillId="12" borderId="0" xfId="0" applyFont="1" applyFill="1" applyAlignment="1">
      <alignment horizontal="center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21" fillId="12" borderId="0" xfId="0" applyFont="1" applyFill="1" applyAlignment="1">
      <alignment horizontal="center" vertical="center" wrapText="1"/>
    </xf>
    <xf numFmtId="4" fontId="24" fillId="3" borderId="5" xfId="0" applyNumberFormat="1" applyFont="1" applyFill="1" applyBorder="1" applyAlignment="1">
      <alignment horizontal="center" vertical="center" wrapText="1"/>
    </xf>
    <xf numFmtId="0" fontId="26" fillId="3" borderId="5" xfId="0" applyFont="1" applyFill="1" applyBorder="1" applyAlignment="1">
      <alignment horizontal="center" vertical="center" wrapText="1"/>
    </xf>
    <xf numFmtId="4" fontId="26" fillId="3" borderId="5" xfId="0" applyNumberFormat="1" applyFont="1" applyFill="1" applyBorder="1" applyAlignment="1">
      <alignment horizontal="center" vertical="center" wrapText="1"/>
    </xf>
    <xf numFmtId="164" fontId="3" fillId="11" borderId="5" xfId="0" applyNumberFormat="1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12" borderId="4" xfId="0" applyFont="1" applyFill="1" applyBorder="1" applyAlignment="1">
      <alignment vertical="center" wrapText="1"/>
    </xf>
    <xf numFmtId="4" fontId="24" fillId="3" borderId="6" xfId="0" applyNumberFormat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top" wrapText="1"/>
    </xf>
    <xf numFmtId="0" fontId="21" fillId="1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2" fillId="0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wrapText="1"/>
    </xf>
    <xf numFmtId="4" fontId="22" fillId="0" borderId="0" xfId="0" applyNumberFormat="1" applyFont="1" applyAlignment="1">
      <alignment horizontal="center" vertical="center" wrapText="1"/>
    </xf>
    <xf numFmtId="4" fontId="22" fillId="0" borderId="5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2" fillId="3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4" fontId="27" fillId="13" borderId="0" xfId="0" applyNumberFormat="1" applyFont="1" applyFill="1" applyAlignment="1">
      <alignment horizontal="center" vertical="top" wrapText="1"/>
    </xf>
    <xf numFmtId="4" fontId="9" fillId="13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vertical="center"/>
    </xf>
    <xf numFmtId="4" fontId="6" fillId="14" borderId="22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10" fontId="0" fillId="0" borderId="0" xfId="1" applyNumberFormat="1" applyFont="1" applyAlignment="1">
      <alignment vertical="center"/>
    </xf>
    <xf numFmtId="10" fontId="0" fillId="0" borderId="0" xfId="1" applyNumberFormat="1" applyFont="1" applyAlignment="1">
      <alignment horizontal="right" vertical="center"/>
    </xf>
    <xf numFmtId="0" fontId="3" fillId="3" borderId="1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4" fontId="0" fillId="14" borderId="22" xfId="0" applyNumberFormat="1" applyFill="1" applyBorder="1" applyAlignment="1">
      <alignment vertical="center"/>
    </xf>
    <xf numFmtId="4" fontId="3" fillId="3" borderId="8" xfId="0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4" fontId="3" fillId="3" borderId="5" xfId="0" applyNumberFormat="1" applyFont="1" applyFill="1" applyBorder="1" applyAlignment="1">
      <alignment horizont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wrapText="1"/>
    </xf>
    <xf numFmtId="4" fontId="22" fillId="3" borderId="6" xfId="0" applyNumberFormat="1" applyFont="1" applyFill="1" applyBorder="1" applyAlignment="1">
      <alignment vertical="center" wrapText="1"/>
    </xf>
    <xf numFmtId="4" fontId="22" fillId="3" borderId="14" xfId="0" applyNumberFormat="1" applyFont="1" applyFill="1" applyBorder="1" applyAlignment="1">
      <alignment vertical="center" wrapText="1"/>
    </xf>
    <xf numFmtId="4" fontId="3" fillId="3" borderId="14" xfId="0" applyNumberFormat="1" applyFont="1" applyFill="1" applyBorder="1" applyAlignment="1">
      <alignment vertical="center" wrapText="1"/>
    </xf>
    <xf numFmtId="4" fontId="3" fillId="3" borderId="6" xfId="0" applyNumberFormat="1" applyFont="1" applyFill="1" applyBorder="1" applyAlignment="1">
      <alignment vertical="center" wrapText="1"/>
    </xf>
    <xf numFmtId="4" fontId="24" fillId="3" borderId="6" xfId="0" applyNumberFormat="1" applyFont="1" applyFill="1" applyBorder="1" applyAlignment="1">
      <alignment vertical="center" wrapText="1"/>
    </xf>
    <xf numFmtId="0" fontId="17" fillId="0" borderId="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right" vertical="top" wrapText="1"/>
    </xf>
    <xf numFmtId="4" fontId="2" fillId="0" borderId="0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0" fillId="0" borderId="0" xfId="0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2" fillId="0" borderId="8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right" vertical="top" wrapText="1"/>
    </xf>
    <xf numFmtId="4" fontId="2" fillId="0" borderId="8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7" fillId="0" borderId="0" xfId="0" applyFont="1" applyAlignment="1">
      <alignment horizontal="right" vertical="top" wrapText="1"/>
    </xf>
    <xf numFmtId="4" fontId="7" fillId="0" borderId="0" xfId="0" applyNumberFormat="1" applyFont="1" applyAlignment="1">
      <alignment horizontal="right" vertical="top" wrapText="1"/>
    </xf>
    <xf numFmtId="4" fontId="11" fillId="0" borderId="0" xfId="0" applyNumberFormat="1" applyFont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top" wrapText="1"/>
    </xf>
    <xf numFmtId="0" fontId="21" fillId="11" borderId="4" xfId="0" applyFont="1" applyFill="1" applyBorder="1" applyAlignment="1">
      <alignment horizontal="center" vertical="center" wrapText="1"/>
    </xf>
    <xf numFmtId="0" fontId="21" fillId="11" borderId="5" xfId="0" applyFont="1" applyFill="1" applyBorder="1" applyAlignment="1">
      <alignment horizontal="center" vertical="center" wrapText="1"/>
    </xf>
    <xf numFmtId="0" fontId="21" fillId="11" borderId="5" xfId="0" applyFont="1" applyFill="1" applyBorder="1" applyAlignment="1">
      <alignment horizontal="left" vertical="top" wrapText="1"/>
    </xf>
    <xf numFmtId="4" fontId="23" fillId="11" borderId="2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0" fontId="21" fillId="11" borderId="4" xfId="0" applyFont="1" applyFill="1" applyBorder="1" applyAlignment="1">
      <alignment horizontal="left" vertical="center" wrapText="1"/>
    </xf>
    <xf numFmtId="0" fontId="21" fillId="11" borderId="5" xfId="0" applyFont="1" applyFill="1" applyBorder="1" applyAlignment="1">
      <alignment horizontal="left" vertical="center" wrapText="1"/>
    </xf>
    <xf numFmtId="4" fontId="23" fillId="11" borderId="5" xfId="0" applyNumberFormat="1" applyFont="1" applyFill="1" applyBorder="1" applyAlignment="1">
      <alignment horizontal="center" vertical="center" wrapText="1"/>
    </xf>
    <xf numFmtId="0" fontId="23" fillId="11" borderId="5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left" vertical="top" wrapText="1"/>
    </xf>
    <xf numFmtId="0" fontId="22" fillId="0" borderId="5" xfId="0" applyFont="1" applyFill="1" applyBorder="1" applyAlignment="1">
      <alignment horizontal="right" vertical="center" wrapText="1"/>
    </xf>
    <xf numFmtId="4" fontId="13" fillId="0" borderId="5" xfId="0" applyNumberFormat="1" applyFont="1" applyFill="1" applyBorder="1" applyAlignment="1">
      <alignment horizontal="right" vertical="center" wrapText="1"/>
    </xf>
    <xf numFmtId="4" fontId="22" fillId="0" borderId="5" xfId="0" applyNumberFormat="1" applyFont="1" applyFill="1" applyBorder="1" applyAlignment="1">
      <alignment horizontal="right" vertical="center" wrapText="1"/>
    </xf>
    <xf numFmtId="0" fontId="8" fillId="0" borderId="17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right" wrapText="1"/>
    </xf>
    <xf numFmtId="164" fontId="8" fillId="0" borderId="0" xfId="0" applyNumberFormat="1" applyFont="1" applyBorder="1" applyAlignment="1">
      <alignment horizontal="right" wrapText="1"/>
    </xf>
    <xf numFmtId="4" fontId="8" fillId="0" borderId="0" xfId="0" applyNumberFormat="1" applyFont="1" applyBorder="1" applyAlignment="1">
      <alignment horizontal="right" wrapText="1"/>
    </xf>
    <xf numFmtId="4" fontId="8" fillId="0" borderId="18" xfId="0" applyNumberFormat="1" applyFont="1" applyBorder="1" applyAlignment="1">
      <alignment horizontal="right" wrapText="1"/>
    </xf>
    <xf numFmtId="0" fontId="22" fillId="0" borderId="5" xfId="0" applyFont="1" applyFill="1" applyBorder="1" applyAlignment="1">
      <alignment horizontal="right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right" wrapText="1"/>
    </xf>
    <xf numFmtId="164" fontId="8" fillId="0" borderId="0" xfId="0" applyNumberFormat="1" applyFont="1" applyAlignment="1">
      <alignment horizontal="right" wrapText="1"/>
    </xf>
    <xf numFmtId="4" fontId="8" fillId="0" borderId="0" xfId="0" applyNumberFormat="1" applyFont="1" applyAlignment="1">
      <alignment horizontal="right" wrapText="1"/>
    </xf>
    <xf numFmtId="0" fontId="6" fillId="11" borderId="4" xfId="0" applyFont="1" applyFill="1" applyBorder="1" applyAlignment="1">
      <alignment horizontal="left" vertical="center" wrapText="1"/>
    </xf>
    <xf numFmtId="0" fontId="6" fillId="11" borderId="5" xfId="0" applyFont="1" applyFill="1" applyBorder="1" applyAlignment="1">
      <alignment horizontal="left" vertical="center" wrapText="1"/>
    </xf>
    <xf numFmtId="0" fontId="7" fillId="11" borderId="5" xfId="0" applyFont="1" applyFill="1" applyBorder="1" applyAlignment="1">
      <alignment horizontal="left" vertical="center" wrapText="1"/>
    </xf>
    <xf numFmtId="0" fontId="3" fillId="11" borderId="5" xfId="0" applyFont="1" applyFill="1" applyBorder="1" applyAlignment="1">
      <alignment horizontal="right" vertical="center" wrapText="1"/>
    </xf>
    <xf numFmtId="4" fontId="3" fillId="11" borderId="5" xfId="0" applyNumberFormat="1" applyFont="1" applyFill="1" applyBorder="1" applyAlignment="1">
      <alignment horizontal="right" vertical="center" wrapText="1"/>
    </xf>
    <xf numFmtId="4" fontId="3" fillId="11" borderId="6" xfId="0" applyNumberFormat="1" applyFont="1" applyFill="1" applyBorder="1" applyAlignment="1">
      <alignment horizontal="right" vertical="center" wrapText="1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7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0" fillId="9" borderId="4" xfId="0" applyFont="1" applyFill="1" applyBorder="1" applyAlignment="1">
      <alignment horizontal="center" vertical="center"/>
    </xf>
    <xf numFmtId="0" fontId="0" fillId="9" borderId="5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14" fillId="5" borderId="10" xfId="2" applyFont="1" applyFill="1" applyBorder="1" applyAlignment="1">
      <alignment horizontal="center" vertical="center"/>
    </xf>
    <xf numFmtId="0" fontId="14" fillId="4" borderId="0" xfId="2" applyFont="1" applyFill="1" applyAlignment="1">
      <alignment horizontal="center" vertical="center"/>
    </xf>
    <xf numFmtId="0" fontId="14" fillId="5" borderId="0" xfId="2" applyFont="1" applyFill="1" applyAlignment="1">
      <alignment horizontal="left" vertical="center" wrapText="1"/>
    </xf>
    <xf numFmtId="0" fontId="14" fillId="5" borderId="9" xfId="2" applyFont="1" applyFill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3" borderId="12" xfId="0" applyFont="1" applyFill="1" applyBorder="1" applyAlignment="1">
      <alignment horizontal="left" vertical="center"/>
    </xf>
    <xf numFmtId="0" fontId="18" fillId="0" borderId="7" xfId="0" applyFont="1" applyBorder="1" applyAlignment="1">
      <alignment horizontal="left" vertical="center" wrapText="1"/>
    </xf>
    <xf numFmtId="10" fontId="0" fillId="0" borderId="7" xfId="1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</cellXfs>
  <cellStyles count="5">
    <cellStyle name="Célula Vinculada" xfId="4" builtinId="24"/>
    <cellStyle name="Moeda" xfId="3" builtinId="4"/>
    <cellStyle name="Normal" xfId="0" builtinId="0"/>
    <cellStyle name="Normal 2" xfId="2"/>
    <cellStyle name="Porcentagem" xfId="1" builtinId="5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Gráfico da Curva</a:t>
            </a:r>
            <a:r>
              <a:rPr lang="pt-BR" baseline="0"/>
              <a:t> ABC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0.11480336832895888"/>
          <c:y val="0.19486111111111112"/>
          <c:w val="0.84075218722659673"/>
          <c:h val="0.6662813502478857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'CURVA ABC'!$A$3:$A$54</c:f>
              <c:strCache>
                <c:ptCount val="52"/>
                <c:pt idx="0">
                  <c:v>10.2.1</c:v>
                </c:pt>
                <c:pt idx="1">
                  <c:v>10.1.1</c:v>
                </c:pt>
                <c:pt idx="2">
                  <c:v>2.4</c:v>
                </c:pt>
                <c:pt idx="3">
                  <c:v>3.2</c:v>
                </c:pt>
                <c:pt idx="4">
                  <c:v>2.3</c:v>
                </c:pt>
                <c:pt idx="5">
                  <c:v>1.2</c:v>
                </c:pt>
                <c:pt idx="6">
                  <c:v>6.2</c:v>
                </c:pt>
                <c:pt idx="7">
                  <c:v>8.1</c:v>
                </c:pt>
                <c:pt idx="8">
                  <c:v>8.2</c:v>
                </c:pt>
                <c:pt idx="9">
                  <c:v>1.1</c:v>
                </c:pt>
                <c:pt idx="10">
                  <c:v>3.3</c:v>
                </c:pt>
                <c:pt idx="11">
                  <c:v>4.2</c:v>
                </c:pt>
                <c:pt idx="12">
                  <c:v>5.7</c:v>
                </c:pt>
                <c:pt idx="13">
                  <c:v>2.1</c:v>
                </c:pt>
                <c:pt idx="14">
                  <c:v>9.2</c:v>
                </c:pt>
                <c:pt idx="15">
                  <c:v>3.3</c:v>
                </c:pt>
                <c:pt idx="16">
                  <c:v>5.1</c:v>
                </c:pt>
                <c:pt idx="17">
                  <c:v>3.1</c:v>
                </c:pt>
                <c:pt idx="18">
                  <c:v>2.2</c:v>
                </c:pt>
                <c:pt idx="19">
                  <c:v>9.3</c:v>
                </c:pt>
                <c:pt idx="20">
                  <c:v>3.4</c:v>
                </c:pt>
                <c:pt idx="21">
                  <c:v>4.1</c:v>
                </c:pt>
                <c:pt idx="22">
                  <c:v>4.3</c:v>
                </c:pt>
                <c:pt idx="23">
                  <c:v>5.9</c:v>
                </c:pt>
                <c:pt idx="24">
                  <c:v>5.6</c:v>
                </c:pt>
                <c:pt idx="25">
                  <c:v>3.2</c:v>
                </c:pt>
                <c:pt idx="26">
                  <c:v>7.2</c:v>
                </c:pt>
                <c:pt idx="27">
                  <c:v>7.3</c:v>
                </c:pt>
                <c:pt idx="28">
                  <c:v>5.8</c:v>
                </c:pt>
                <c:pt idx="29">
                  <c:v>6.3</c:v>
                </c:pt>
                <c:pt idx="30">
                  <c:v>6.1</c:v>
                </c:pt>
                <c:pt idx="31">
                  <c:v>9.1</c:v>
                </c:pt>
                <c:pt idx="32">
                  <c:v>5.4</c:v>
                </c:pt>
                <c:pt idx="33">
                  <c:v>5.5</c:v>
                </c:pt>
                <c:pt idx="34">
                  <c:v>6.7</c:v>
                </c:pt>
                <c:pt idx="35">
                  <c:v>8.5</c:v>
                </c:pt>
                <c:pt idx="36">
                  <c:v>3.5</c:v>
                </c:pt>
                <c:pt idx="37">
                  <c:v>5.3</c:v>
                </c:pt>
                <c:pt idx="38">
                  <c:v>8.3</c:v>
                </c:pt>
                <c:pt idx="39">
                  <c:v>5.2</c:v>
                </c:pt>
                <c:pt idx="40">
                  <c:v>3.1</c:v>
                </c:pt>
                <c:pt idx="41">
                  <c:v>4.2</c:v>
                </c:pt>
                <c:pt idx="42">
                  <c:v>8.4</c:v>
                </c:pt>
                <c:pt idx="43">
                  <c:v>4.1</c:v>
                </c:pt>
                <c:pt idx="44">
                  <c:v>6.5</c:v>
                </c:pt>
                <c:pt idx="45">
                  <c:v>6.6</c:v>
                </c:pt>
                <c:pt idx="46">
                  <c:v>4.3</c:v>
                </c:pt>
                <c:pt idx="47">
                  <c:v>6.8</c:v>
                </c:pt>
                <c:pt idx="48">
                  <c:v>7.1</c:v>
                </c:pt>
                <c:pt idx="49">
                  <c:v>6.9</c:v>
                </c:pt>
                <c:pt idx="50">
                  <c:v>6.4</c:v>
                </c:pt>
                <c:pt idx="51">
                  <c:v>7.4</c:v>
                </c:pt>
              </c:strCache>
            </c:strRef>
          </c:cat>
          <c:val>
            <c:numRef>
              <c:f>'CURVA ABC'!$J$3:$J$54</c:f>
              <c:numCache>
                <c:formatCode>0.00%</c:formatCode>
                <c:ptCount val="52"/>
                <c:pt idx="0">
                  <c:v>0.17801191875238703</c:v>
                </c:pt>
                <c:pt idx="1">
                  <c:v>0.3392801421765792</c:v>
                </c:pt>
                <c:pt idx="2">
                  <c:v>0.42424941500517099</c:v>
                </c:pt>
                <c:pt idx="3">
                  <c:v>0.50708664452360852</c:v>
                </c:pt>
                <c:pt idx="4">
                  <c:v>0.55560504588308934</c:v>
                </c:pt>
                <c:pt idx="5">
                  <c:v>0.59905069186328463</c:v>
                </c:pt>
                <c:pt idx="6">
                  <c:v>0.6398679512491029</c:v>
                </c:pt>
                <c:pt idx="7">
                  <c:v>0.67590061348593189</c:v>
                </c:pt>
                <c:pt idx="8">
                  <c:v>0.71172675737534896</c:v>
                </c:pt>
                <c:pt idx="9">
                  <c:v>0.74679129301788694</c:v>
                </c:pt>
                <c:pt idx="10">
                  <c:v>0.77581305966855318</c:v>
                </c:pt>
                <c:pt idx="11">
                  <c:v>0.80120830283452005</c:v>
                </c:pt>
                <c:pt idx="12">
                  <c:v>0.82047543014055224</c:v>
                </c:pt>
                <c:pt idx="13">
                  <c:v>0.83762143393773114</c:v>
                </c:pt>
                <c:pt idx="14">
                  <c:v>0.85300436876345265</c:v>
                </c:pt>
                <c:pt idx="15">
                  <c:v>0.86798556984657438</c:v>
                </c:pt>
                <c:pt idx="16">
                  <c:v>0.88142133168241288</c:v>
                </c:pt>
                <c:pt idx="17">
                  <c:v>0.89464003852046137</c:v>
                </c:pt>
                <c:pt idx="18">
                  <c:v>0.90657710552160342</c:v>
                </c:pt>
                <c:pt idx="19">
                  <c:v>0.91829002923288294</c:v>
                </c:pt>
                <c:pt idx="20">
                  <c:v>0.92716763611513175</c:v>
                </c:pt>
                <c:pt idx="21">
                  <c:v>0.93552118832266351</c:v>
                </c:pt>
                <c:pt idx="22">
                  <c:v>0.94372761057582388</c:v>
                </c:pt>
                <c:pt idx="23">
                  <c:v>0.9509530706787781</c:v>
                </c:pt>
                <c:pt idx="24">
                  <c:v>0.95546122443693693</c:v>
                </c:pt>
                <c:pt idx="25">
                  <c:v>0.95989619636883294</c:v>
                </c:pt>
                <c:pt idx="26">
                  <c:v>0.96373306971017259</c:v>
                </c:pt>
                <c:pt idx="27">
                  <c:v>0.96719177309066717</c:v>
                </c:pt>
                <c:pt idx="28">
                  <c:v>0.96998609277095382</c:v>
                </c:pt>
                <c:pt idx="29">
                  <c:v>0.97261872276180106</c:v>
                </c:pt>
                <c:pt idx="30">
                  <c:v>0.97514732727709674</c:v>
                </c:pt>
                <c:pt idx="31">
                  <c:v>0.97755696343084997</c:v>
                </c:pt>
                <c:pt idx="32">
                  <c:v>0.97973373961124599</c:v>
                </c:pt>
                <c:pt idx="33">
                  <c:v>0.98182287001804192</c:v>
                </c:pt>
                <c:pt idx="34">
                  <c:v>0.98369073076689661</c:v>
                </c:pt>
                <c:pt idx="35">
                  <c:v>0.98551069765039601</c:v>
                </c:pt>
                <c:pt idx="36">
                  <c:v>0.98721035514412303</c:v>
                </c:pt>
                <c:pt idx="37">
                  <c:v>0.9888615440461106</c:v>
                </c:pt>
                <c:pt idx="38">
                  <c:v>0.99032537214682836</c:v>
                </c:pt>
                <c:pt idx="39">
                  <c:v>0.99171036694517145</c:v>
                </c:pt>
                <c:pt idx="40">
                  <c:v>0.99298051225439266</c:v>
                </c:pt>
                <c:pt idx="41">
                  <c:v>0.99403800880143656</c:v>
                </c:pt>
                <c:pt idx="42">
                  <c:v>0.99493075045165835</c:v>
                </c:pt>
                <c:pt idx="43">
                  <c:v>0.99572387286194131</c:v>
                </c:pt>
                <c:pt idx="44">
                  <c:v>0.9964652698976405</c:v>
                </c:pt>
                <c:pt idx="45">
                  <c:v>0.99719028723138825</c:v>
                </c:pt>
                <c:pt idx="46">
                  <c:v>0.99789528492941748</c:v>
                </c:pt>
                <c:pt idx="47">
                  <c:v>0.99846771240814336</c:v>
                </c:pt>
                <c:pt idx="48">
                  <c:v>0.99899646068166525</c:v>
                </c:pt>
                <c:pt idx="49">
                  <c:v>0.99942808019624674</c:v>
                </c:pt>
                <c:pt idx="50">
                  <c:v>0.99975998468315863</c:v>
                </c:pt>
                <c:pt idx="51">
                  <c:v>1.0000000287363191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5201872"/>
        <c:axId val="275203504"/>
      </c:lineChart>
      <c:catAx>
        <c:axId val="275201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5203504"/>
        <c:crosses val="autoZero"/>
        <c:auto val="1"/>
        <c:lblAlgn val="ctr"/>
        <c:lblOffset val="100"/>
        <c:noMultiLvlLbl val="0"/>
      </c:catAx>
      <c:valAx>
        <c:axId val="275203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75201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55562</xdr:colOff>
      <xdr:row>0</xdr:row>
      <xdr:rowOff>103188</xdr:rowOff>
    </xdr:from>
    <xdr:to>
      <xdr:col>6</xdr:col>
      <xdr:colOff>0</xdr:colOff>
      <xdr:row>3</xdr:row>
      <xdr:rowOff>127000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562" y="103188"/>
          <a:ext cx="2881313" cy="5556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730250</xdr:colOff>
      <xdr:row>0</xdr:row>
      <xdr:rowOff>103188</xdr:rowOff>
    </xdr:from>
    <xdr:to>
      <xdr:col>2</xdr:col>
      <xdr:colOff>2484438</xdr:colOff>
      <xdr:row>3</xdr:row>
      <xdr:rowOff>285750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30250" y="103188"/>
          <a:ext cx="3262313" cy="7143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139212</xdr:colOff>
      <xdr:row>0</xdr:row>
      <xdr:rowOff>7326</xdr:rowOff>
    </xdr:from>
    <xdr:to>
      <xdr:col>5</xdr:col>
      <xdr:colOff>109904</xdr:colOff>
      <xdr:row>2</xdr:row>
      <xdr:rowOff>322384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9212" y="0"/>
          <a:ext cx="2809142" cy="522409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54</xdr:row>
      <xdr:rowOff>157162</xdr:rowOff>
    </xdr:from>
    <xdr:to>
      <xdr:col>4</xdr:col>
      <xdr:colOff>247650</xdr:colOff>
      <xdr:row>68</xdr:row>
      <xdr:rowOff>100012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238125</xdr:colOff>
      <xdr:row>0</xdr:row>
      <xdr:rowOff>152400</xdr:rowOff>
    </xdr:from>
    <xdr:to>
      <xdr:col>14</xdr:col>
      <xdr:colOff>33338</xdr:colOff>
      <xdr:row>3</xdr:row>
      <xdr:rowOff>136525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201275" y="152400"/>
          <a:ext cx="2881313" cy="5556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1533525</xdr:colOff>
      <xdr:row>1</xdr:row>
      <xdr:rowOff>38100</xdr:rowOff>
    </xdr:from>
    <xdr:to>
      <xdr:col>3</xdr:col>
      <xdr:colOff>187188</xdr:colOff>
      <xdr:row>4</xdr:row>
      <xdr:rowOff>154057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533525" y="22860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2809875</xdr:colOff>
      <xdr:row>28</xdr:row>
      <xdr:rowOff>19050</xdr:rowOff>
    </xdr:from>
    <xdr:to>
      <xdr:col>4</xdr:col>
      <xdr:colOff>180975</xdr:colOff>
      <xdr:row>30</xdr:row>
      <xdr:rowOff>9525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0" y="5353050"/>
          <a:ext cx="312420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161925</xdr:colOff>
      <xdr:row>0</xdr:row>
      <xdr:rowOff>38100</xdr:rowOff>
    </xdr:from>
    <xdr:to>
      <xdr:col>4</xdr:col>
      <xdr:colOff>2520813</xdr:colOff>
      <xdr:row>3</xdr:row>
      <xdr:rowOff>154057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676525" y="3810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1028700</xdr:colOff>
      <xdr:row>28</xdr:row>
      <xdr:rowOff>104775</xdr:rowOff>
    </xdr:from>
    <xdr:to>
      <xdr:col>3</xdr:col>
      <xdr:colOff>438150</xdr:colOff>
      <xdr:row>30</xdr:row>
      <xdr:rowOff>180975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5438775"/>
          <a:ext cx="274320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123825</xdr:colOff>
      <xdr:row>0</xdr:row>
      <xdr:rowOff>38100</xdr:rowOff>
    </xdr:from>
    <xdr:to>
      <xdr:col>4</xdr:col>
      <xdr:colOff>206238</xdr:colOff>
      <xdr:row>3</xdr:row>
      <xdr:rowOff>154057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514725" y="3810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view="pageBreakPreview" zoomScale="120" zoomScaleNormal="100" zoomScaleSheetLayoutView="120" zoomScalePageLayoutView="130" workbookViewId="0">
      <selection activeCell="L16" sqref="L16"/>
    </sheetView>
  </sheetViews>
  <sheetFormatPr defaultColWidth="11.19921875" defaultRowHeight="15" x14ac:dyDescent="0.2"/>
  <cols>
    <col min="1" max="1" width="1.8984375" customWidth="1"/>
    <col min="2" max="2" width="4.8984375" customWidth="1"/>
    <col min="3" max="3" width="0.69921875" customWidth="1"/>
    <col min="4" max="4" width="13.8984375" customWidth="1"/>
    <col min="5" max="5" width="7.3984375" customWidth="1"/>
    <col min="6" max="6" width="2" customWidth="1"/>
    <col min="7" max="7" width="1.09765625" customWidth="1"/>
    <col min="8" max="8" width="9.59765625" customWidth="1"/>
    <col min="9" max="9" width="2.09765625" customWidth="1"/>
    <col min="10" max="10" width="5.8984375" customWidth="1"/>
    <col min="11" max="11" width="1.296875" customWidth="1"/>
    <col min="12" max="12" width="5" customWidth="1"/>
    <col min="13" max="13" width="5.296875" customWidth="1"/>
    <col min="14" max="14" width="3.8984375" customWidth="1"/>
  </cols>
  <sheetData>
    <row r="1" spans="1:14" ht="26.45" customHeight="1" x14ac:dyDescent="0.2">
      <c r="A1" s="1"/>
      <c r="B1" s="1"/>
      <c r="C1" s="1"/>
      <c r="D1" s="1"/>
      <c r="E1" s="1"/>
      <c r="F1" s="1"/>
      <c r="G1" s="1"/>
      <c r="H1" s="169" t="s">
        <v>1</v>
      </c>
      <c r="I1" s="169"/>
      <c r="J1" s="169"/>
      <c r="K1" s="169"/>
      <c r="L1" s="169"/>
      <c r="M1" s="169"/>
      <c r="N1" s="169"/>
    </row>
    <row r="2" spans="1:14" ht="0" hidden="1" customHeight="1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6.350000000000001" customHeight="1" thickBot="1" x14ac:dyDescent="0.25">
      <c r="A3" s="1"/>
      <c r="B3" s="1"/>
      <c r="C3" s="1"/>
      <c r="D3" s="1"/>
      <c r="E3" s="1"/>
      <c r="F3" s="1"/>
      <c r="G3" s="1"/>
      <c r="H3" s="170" t="s">
        <v>2</v>
      </c>
      <c r="I3" s="170"/>
      <c r="J3" s="170"/>
      <c r="K3" s="170"/>
      <c r="L3" s="170"/>
      <c r="M3" s="170"/>
      <c r="N3" s="170"/>
    </row>
    <row r="4" spans="1:14" ht="29.45" customHeight="1" thickBot="1" x14ac:dyDescent="0.25">
      <c r="A4" s="1"/>
      <c r="B4" s="1"/>
      <c r="C4" s="1"/>
      <c r="D4" s="1"/>
      <c r="E4" s="1"/>
      <c r="F4" s="1"/>
      <c r="G4" s="1"/>
      <c r="H4" s="171" t="s">
        <v>0</v>
      </c>
      <c r="I4" s="171"/>
      <c r="J4" s="171"/>
      <c r="K4" s="171"/>
      <c r="L4" s="171"/>
      <c r="M4" s="171"/>
      <c r="N4" s="171"/>
    </row>
    <row r="5" spans="1:14" ht="29.85" customHeight="1" x14ac:dyDescent="0.2">
      <c r="A5" s="172" t="s">
        <v>73</v>
      </c>
      <c r="B5" s="172"/>
      <c r="C5" s="172"/>
      <c r="D5" s="172"/>
      <c r="E5" s="172"/>
      <c r="F5" s="172"/>
      <c r="G5" s="172"/>
      <c r="H5" s="172"/>
      <c r="I5" s="172"/>
      <c r="J5" s="172"/>
      <c r="K5" s="68"/>
      <c r="L5" s="68"/>
      <c r="M5" s="68"/>
      <c r="N5" s="68"/>
    </row>
    <row r="6" spans="1:14" ht="17.45" customHeight="1" x14ac:dyDescent="0.2">
      <c r="A6" s="166" t="s">
        <v>227</v>
      </c>
      <c r="B6" s="166"/>
      <c r="C6" s="166"/>
      <c r="D6" s="166"/>
      <c r="E6" s="166"/>
      <c r="F6" s="166"/>
      <c r="G6" s="166"/>
      <c r="H6" s="166"/>
      <c r="I6" s="166"/>
      <c r="J6" s="167"/>
      <c r="K6" s="167"/>
      <c r="L6" s="168">
        <f>'PLANILHA ORÇAMENTÁRIA'!H7</f>
        <v>10245.33375000002</v>
      </c>
      <c r="M6" s="168"/>
      <c r="N6" s="168"/>
    </row>
    <row r="7" spans="1:14" ht="17.45" customHeight="1" x14ac:dyDescent="0.2">
      <c r="A7" s="166" t="s">
        <v>235</v>
      </c>
      <c r="B7" s="166"/>
      <c r="C7" s="166"/>
      <c r="D7" s="166"/>
      <c r="E7" s="166"/>
      <c r="F7" s="166"/>
      <c r="G7" s="166"/>
      <c r="H7" s="166"/>
      <c r="I7" s="166"/>
      <c r="J7" s="167"/>
      <c r="K7" s="167"/>
      <c r="L7" s="168">
        <f>'PLANILHA ORÇAMENTÁRIA'!H15</f>
        <v>21214.974999999999</v>
      </c>
      <c r="M7" s="168"/>
      <c r="N7" s="168"/>
    </row>
    <row r="8" spans="1:14" ht="17.25" customHeight="1" x14ac:dyDescent="0.2">
      <c r="A8" s="173" t="s">
        <v>236</v>
      </c>
      <c r="B8" s="173"/>
      <c r="C8" s="173"/>
      <c r="D8" s="173"/>
      <c r="E8" s="173"/>
      <c r="F8" s="173"/>
      <c r="G8" s="173"/>
      <c r="H8" s="173"/>
      <c r="I8" s="173"/>
      <c r="J8" s="174"/>
      <c r="K8" s="174"/>
      <c r="L8" s="175">
        <f>'PLANILHA ORÇAMENTÁRIA'!H22</f>
        <v>5912.05</v>
      </c>
      <c r="M8" s="175"/>
      <c r="N8" s="175"/>
    </row>
    <row r="9" spans="1:14" ht="17.25" customHeight="1" thickBot="1" x14ac:dyDescent="0.25">
      <c r="A9" s="173" t="s">
        <v>237</v>
      </c>
      <c r="B9" s="173"/>
      <c r="C9" s="173"/>
      <c r="D9" s="173"/>
      <c r="E9" s="173"/>
      <c r="F9" s="173"/>
      <c r="G9" s="173"/>
      <c r="H9" s="173"/>
      <c r="I9" s="173"/>
      <c r="J9" s="174"/>
      <c r="K9" s="174"/>
      <c r="L9" s="175">
        <f>'PLANILHA ORÇAMENTÁRIA'!H27</f>
        <v>5475.0249999999996</v>
      </c>
      <c r="M9" s="175"/>
      <c r="N9" s="175"/>
    </row>
    <row r="10" spans="1:14" ht="17.25" customHeight="1" thickBot="1" x14ac:dyDescent="0.25">
      <c r="A10" s="173" t="s">
        <v>238</v>
      </c>
      <c r="B10" s="173"/>
      <c r="C10" s="173"/>
      <c r="D10" s="173"/>
      <c r="E10" s="173"/>
      <c r="F10" s="173"/>
      <c r="G10" s="173"/>
      <c r="H10" s="173"/>
      <c r="I10" s="173"/>
      <c r="J10" s="174"/>
      <c r="K10" s="174"/>
      <c r="L10" s="175">
        <f>'PLANILHA ORÇAMENTÁRIA'!H38</f>
        <v>7116.3749999999991</v>
      </c>
      <c r="M10" s="175"/>
      <c r="N10" s="175"/>
    </row>
    <row r="11" spans="1:14" ht="17.25" customHeight="1" thickBot="1" x14ac:dyDescent="0.25">
      <c r="A11" s="173" t="s">
        <v>239</v>
      </c>
      <c r="B11" s="173"/>
      <c r="C11" s="173"/>
      <c r="D11" s="173"/>
      <c r="E11" s="173"/>
      <c r="F11" s="173"/>
      <c r="G11" s="173"/>
      <c r="H11" s="173"/>
      <c r="I11" s="173"/>
      <c r="J11" s="174"/>
      <c r="K11" s="174"/>
      <c r="L11" s="175">
        <f>'PLANILHA ORÇAMENTÁRIA'!H49</f>
        <v>6609.5</v>
      </c>
      <c r="M11" s="175"/>
      <c r="N11" s="175"/>
    </row>
    <row r="12" spans="1:14" ht="17.25" customHeight="1" thickBot="1" x14ac:dyDescent="0.25">
      <c r="A12" s="173" t="s">
        <v>240</v>
      </c>
      <c r="B12" s="173"/>
      <c r="C12" s="173"/>
      <c r="D12" s="173"/>
      <c r="E12" s="173"/>
      <c r="F12" s="173"/>
      <c r="G12" s="173"/>
      <c r="H12" s="173"/>
      <c r="I12" s="173"/>
      <c r="J12" s="174"/>
      <c r="K12" s="174"/>
      <c r="L12" s="175">
        <f>'PLANILHA ORÇAMENTÁRIA'!H55</f>
        <v>1052.375</v>
      </c>
      <c r="M12" s="175"/>
      <c r="N12" s="175"/>
    </row>
    <row r="13" spans="1:14" ht="17.25" customHeight="1" x14ac:dyDescent="0.2">
      <c r="A13" s="173" t="s">
        <v>241</v>
      </c>
      <c r="B13" s="173"/>
      <c r="C13" s="173"/>
      <c r="D13" s="173"/>
      <c r="E13" s="173"/>
      <c r="F13" s="173"/>
      <c r="G13" s="173"/>
      <c r="H13" s="173"/>
      <c r="I13" s="173"/>
      <c r="J13" s="174"/>
      <c r="K13" s="174"/>
      <c r="L13" s="175">
        <f>'PLANILHA ORÇAMENTÁRIA'!H62</f>
        <v>9922.375</v>
      </c>
      <c r="M13" s="175"/>
      <c r="N13" s="175"/>
    </row>
    <row r="14" spans="1:14" ht="17.25" customHeight="1" x14ac:dyDescent="0.2">
      <c r="A14" s="166" t="s">
        <v>242</v>
      </c>
      <c r="B14" s="166"/>
      <c r="C14" s="166"/>
      <c r="D14" s="166"/>
      <c r="E14" s="166"/>
      <c r="F14" s="166"/>
      <c r="G14" s="166"/>
      <c r="H14" s="166"/>
      <c r="I14" s="166"/>
      <c r="J14" s="167"/>
      <c r="K14" s="167"/>
      <c r="L14" s="168">
        <f>'PLANILHA ORÇAMENTÁRIA'!H67</f>
        <v>2807.1624999999999</v>
      </c>
      <c r="M14" s="168"/>
      <c r="N14" s="168"/>
    </row>
    <row r="15" spans="1:14" ht="17.45" customHeight="1" x14ac:dyDescent="0.2">
      <c r="A15" s="176" t="s">
        <v>243</v>
      </c>
      <c r="B15" s="176"/>
      <c r="C15" s="176"/>
      <c r="D15" s="176"/>
      <c r="E15" s="176"/>
      <c r="F15" s="176"/>
      <c r="G15" s="176"/>
      <c r="H15" s="176"/>
      <c r="I15" s="176"/>
      <c r="J15" s="177"/>
      <c r="K15" s="177"/>
      <c r="L15" s="178">
        <f>'PLANILHA ORÇAMENTÁRIA'!H82</f>
        <v>65596</v>
      </c>
      <c r="M15" s="178"/>
      <c r="N15" s="178"/>
    </row>
    <row r="16" spans="1:14" ht="20.25" customHeight="1" thickBot="1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1:14" ht="17.850000000000001" customHeight="1" thickBot="1" x14ac:dyDescent="0.25">
      <c r="A17" s="180" t="s">
        <v>74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1">
        <f>SUM(L6:N15)</f>
        <v>135951.17125000001</v>
      </c>
      <c r="M17" s="181"/>
      <c r="N17" s="181"/>
    </row>
    <row r="18" spans="1:14" ht="5.85" customHeight="1" thickBot="1" x14ac:dyDescent="0.25">
      <c r="A18" s="180"/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1"/>
      <c r="M18" s="181"/>
      <c r="N18" s="181"/>
    </row>
    <row r="19" spans="1:14" ht="5.85" customHeight="1" thickBo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82"/>
      <c r="M19" s="182"/>
      <c r="N19" s="182"/>
    </row>
    <row r="20" spans="1:14" ht="2.85" customHeight="1" thickBot="1" x14ac:dyDescent="0.25">
      <c r="A20" s="2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3.15" customHeight="1" thickBot="1" x14ac:dyDescent="0.25">
      <c r="A21" s="179" t="s">
        <v>216</v>
      </c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</row>
    <row r="22" spans="1:14" ht="2.85" customHeight="1" thickBot="1" x14ac:dyDescent="0.25">
      <c r="A22" s="179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</row>
  </sheetData>
  <mergeCells count="41">
    <mergeCell ref="A15:I15"/>
    <mergeCell ref="J15:K15"/>
    <mergeCell ref="L15:N15"/>
    <mergeCell ref="A22:N22"/>
    <mergeCell ref="A14:I14"/>
    <mergeCell ref="J14:K14"/>
    <mergeCell ref="L14:N14"/>
    <mergeCell ref="A17:K17"/>
    <mergeCell ref="L17:N17"/>
    <mergeCell ref="A18:K18"/>
    <mergeCell ref="L18:N18"/>
    <mergeCell ref="L19:N19"/>
    <mergeCell ref="A21:N21"/>
    <mergeCell ref="A12:I12"/>
    <mergeCell ref="J12:K12"/>
    <mergeCell ref="L12:N12"/>
    <mergeCell ref="A13:I13"/>
    <mergeCell ref="J13:K13"/>
    <mergeCell ref="L13:N13"/>
    <mergeCell ref="A10:I10"/>
    <mergeCell ref="J10:K10"/>
    <mergeCell ref="L10:N10"/>
    <mergeCell ref="A11:I11"/>
    <mergeCell ref="J11:K11"/>
    <mergeCell ref="L11:N11"/>
    <mergeCell ref="A8:I8"/>
    <mergeCell ref="J8:K8"/>
    <mergeCell ref="L8:N8"/>
    <mergeCell ref="A9:I9"/>
    <mergeCell ref="J9:K9"/>
    <mergeCell ref="L9:N9"/>
    <mergeCell ref="A7:I7"/>
    <mergeCell ref="J7:K7"/>
    <mergeCell ref="L7:N7"/>
    <mergeCell ref="H1:N1"/>
    <mergeCell ref="H3:N3"/>
    <mergeCell ref="H4:N4"/>
    <mergeCell ref="A5:J5"/>
    <mergeCell ref="A6:I6"/>
    <mergeCell ref="J6:K6"/>
    <mergeCell ref="L6:N6"/>
  </mergeCells>
  <pageMargins left="0.62007900000000005" right="0.472441" top="0.472441" bottom="0.472441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view="pageBreakPreview" zoomScaleNormal="100" zoomScaleSheetLayoutView="100" zoomScalePageLayoutView="130" workbookViewId="0">
      <selection activeCell="A8" sqref="A8"/>
    </sheetView>
  </sheetViews>
  <sheetFormatPr defaultColWidth="11.19921875" defaultRowHeight="15" x14ac:dyDescent="0.2"/>
  <cols>
    <col min="1" max="1" width="8.296875" style="127" customWidth="1"/>
    <col min="2" max="2" width="7.5" style="127" customWidth="1"/>
    <col min="3" max="3" width="26.5" customWidth="1"/>
    <col min="4" max="4" width="8.59765625" style="127" customWidth="1"/>
    <col min="5" max="5" width="9.59765625" customWidth="1"/>
    <col min="6" max="6" width="15.69921875" customWidth="1"/>
    <col min="7" max="7" width="11.3984375" customWidth="1"/>
    <col min="8" max="8" width="9" customWidth="1"/>
  </cols>
  <sheetData>
    <row r="1" spans="1:8" ht="26.45" customHeight="1" x14ac:dyDescent="0.2">
      <c r="B1" s="1"/>
      <c r="C1" s="1"/>
      <c r="D1" s="1"/>
      <c r="E1" s="75" t="s">
        <v>1</v>
      </c>
      <c r="F1" s="75"/>
      <c r="G1" s="75"/>
      <c r="H1" s="36"/>
    </row>
    <row r="2" spans="1:8" ht="0" hidden="1" customHeight="1" thickBot="1" x14ac:dyDescent="0.25">
      <c r="B2" s="1"/>
      <c r="C2" s="1"/>
      <c r="D2" s="1"/>
      <c r="E2" s="1"/>
      <c r="F2" s="1"/>
      <c r="G2" s="1"/>
      <c r="H2" s="1"/>
    </row>
    <row r="3" spans="1:8" ht="16.350000000000001" customHeight="1" x14ac:dyDescent="0.2">
      <c r="B3" s="1"/>
      <c r="C3" s="1"/>
      <c r="D3" s="1"/>
      <c r="E3" s="76" t="s">
        <v>2</v>
      </c>
      <c r="F3" s="76"/>
      <c r="G3" s="76"/>
      <c r="H3" s="36"/>
    </row>
    <row r="4" spans="1:8" ht="29.65" customHeight="1" x14ac:dyDescent="0.2">
      <c r="B4" s="3"/>
      <c r="C4" s="3"/>
      <c r="D4" s="3"/>
      <c r="E4" s="97" t="s">
        <v>0</v>
      </c>
      <c r="F4" s="97"/>
      <c r="G4" s="97"/>
      <c r="H4" s="37"/>
    </row>
    <row r="5" spans="1:8" ht="29.1" customHeight="1" x14ac:dyDescent="0.2">
      <c r="A5" s="108" t="s">
        <v>180</v>
      </c>
      <c r="B5" s="99" t="s">
        <v>181</v>
      </c>
      <c r="C5" s="98" t="s">
        <v>4</v>
      </c>
      <c r="D5" s="99" t="s">
        <v>5</v>
      </c>
      <c r="E5" s="100" t="s">
        <v>6</v>
      </c>
      <c r="F5" s="100" t="s">
        <v>7</v>
      </c>
      <c r="G5" s="100" t="s">
        <v>8</v>
      </c>
      <c r="H5" s="80" t="s">
        <v>182</v>
      </c>
    </row>
    <row r="6" spans="1:8" ht="21.75" customHeight="1" x14ac:dyDescent="0.2">
      <c r="A6" s="109"/>
      <c r="B6" s="130"/>
      <c r="C6" s="4"/>
      <c r="D6" s="135"/>
      <c r="E6" s="4"/>
      <c r="F6" s="4"/>
      <c r="G6" s="4"/>
      <c r="H6" s="81"/>
    </row>
    <row r="7" spans="1:8" ht="21.75" customHeight="1" x14ac:dyDescent="0.2">
      <c r="A7" s="62">
        <v>1</v>
      </c>
      <c r="B7" s="131"/>
      <c r="C7" s="128" t="s">
        <v>218</v>
      </c>
      <c r="D7" s="61"/>
      <c r="E7" s="61"/>
      <c r="F7" s="61"/>
      <c r="G7" s="61"/>
      <c r="H7" s="69">
        <f>SUM(H8:H9)</f>
        <v>10245.33375000002</v>
      </c>
    </row>
    <row r="8" spans="1:8" ht="37.5" customHeight="1" x14ac:dyDescent="0.2">
      <c r="A8" s="74" t="s">
        <v>185</v>
      </c>
      <c r="B8" s="115" t="s">
        <v>223</v>
      </c>
      <c r="C8" s="141" t="s">
        <v>219</v>
      </c>
      <c r="D8" s="60" t="s">
        <v>250</v>
      </c>
      <c r="E8" s="60">
        <v>1</v>
      </c>
      <c r="F8" s="119">
        <f>COMPOSIÇÕES!M6</f>
        <v>3660.65</v>
      </c>
      <c r="G8" s="119">
        <f>F8</f>
        <v>3660.65</v>
      </c>
      <c r="H8" s="129">
        <f>G8*1.25</f>
        <v>4575.8125</v>
      </c>
    </row>
    <row r="9" spans="1:8" ht="30" customHeight="1" x14ac:dyDescent="0.2">
      <c r="A9" s="74" t="s">
        <v>251</v>
      </c>
      <c r="B9" s="115" t="s">
        <v>224</v>
      </c>
      <c r="C9" s="141" t="s">
        <v>221</v>
      </c>
      <c r="D9" s="60" t="s">
        <v>250</v>
      </c>
      <c r="E9" s="120">
        <v>1</v>
      </c>
      <c r="F9" s="121">
        <f>COMPOSIÇÕES!M12</f>
        <v>4535.6170000000166</v>
      </c>
      <c r="G9" s="119">
        <f>F9</f>
        <v>4535.6170000000166</v>
      </c>
      <c r="H9" s="129">
        <f>G9*1.25</f>
        <v>5669.5212500000207</v>
      </c>
    </row>
    <row r="10" spans="1:8" ht="17.25" customHeight="1" x14ac:dyDescent="0.2">
      <c r="A10" s="127">
        <v>2</v>
      </c>
      <c r="B10" s="116"/>
      <c r="C10" s="104" t="s">
        <v>9</v>
      </c>
      <c r="D10" s="63"/>
      <c r="E10" s="63"/>
      <c r="F10" s="112"/>
      <c r="G10" s="63"/>
      <c r="H10" s="63"/>
    </row>
    <row r="11" spans="1:8" ht="90" customHeight="1" x14ac:dyDescent="0.2">
      <c r="A11" s="127" t="s">
        <v>188</v>
      </c>
      <c r="B11" s="117">
        <v>10775</v>
      </c>
      <c r="C11" s="105" t="s">
        <v>10</v>
      </c>
      <c r="D11" s="123" t="s">
        <v>11</v>
      </c>
      <c r="E11" s="5">
        <v>2</v>
      </c>
      <c r="F11" s="101">
        <v>895</v>
      </c>
      <c r="G11" s="101">
        <f>ROUND(E11*F11,2)</f>
        <v>1790</v>
      </c>
      <c r="H11" s="6">
        <f>G11*1.25</f>
        <v>2237.5</v>
      </c>
    </row>
    <row r="12" spans="1:8" ht="16.149999999999999" customHeight="1" x14ac:dyDescent="0.2">
      <c r="A12" s="127" t="s">
        <v>252</v>
      </c>
      <c r="B12" s="132">
        <v>103689</v>
      </c>
      <c r="C12" s="102" t="s">
        <v>12</v>
      </c>
      <c r="D12" s="136" t="s">
        <v>13</v>
      </c>
      <c r="E12" s="7">
        <v>4</v>
      </c>
      <c r="F12" s="103">
        <v>311.55</v>
      </c>
      <c r="G12" s="101">
        <f>ROUND(E12*F12,2)</f>
        <v>1246.2</v>
      </c>
      <c r="H12" s="6">
        <f>G12*1.25</f>
        <v>1557.75</v>
      </c>
    </row>
    <row r="13" spans="1:8" ht="37.15" customHeight="1" x14ac:dyDescent="0.2">
      <c r="A13" s="127" t="s">
        <v>253</v>
      </c>
      <c r="B13" s="117">
        <v>88326</v>
      </c>
      <c r="C13" s="105" t="s">
        <v>15</v>
      </c>
      <c r="D13" s="123" t="s">
        <v>14</v>
      </c>
      <c r="E13" s="5">
        <v>210</v>
      </c>
      <c r="F13" s="101">
        <v>24.12</v>
      </c>
      <c r="G13" s="101">
        <f>ROUND(E13*F13,2)</f>
        <v>5065.2</v>
      </c>
      <c r="H13" s="6">
        <f>G13*1.25</f>
        <v>6331.5</v>
      </c>
    </row>
    <row r="14" spans="1:8" ht="37.15" customHeight="1" x14ac:dyDescent="0.2">
      <c r="A14" s="127" t="s">
        <v>254</v>
      </c>
      <c r="B14" s="117">
        <v>93566</v>
      </c>
      <c r="C14" s="105" t="s">
        <v>16</v>
      </c>
      <c r="D14" s="123" t="s">
        <v>17</v>
      </c>
      <c r="E14" s="5">
        <v>2</v>
      </c>
      <c r="F14" s="101">
        <v>4435.29</v>
      </c>
      <c r="G14" s="101">
        <f>ROUND(E14*F14,2)</f>
        <v>8870.58</v>
      </c>
      <c r="H14" s="6">
        <f>G14*1.25</f>
        <v>11088.225</v>
      </c>
    </row>
    <row r="15" spans="1:8" ht="16.7" customHeight="1" x14ac:dyDescent="0.2">
      <c r="B15" s="1"/>
      <c r="C15" s="1"/>
      <c r="D15" s="1"/>
      <c r="E15" s="106" t="s">
        <v>27</v>
      </c>
      <c r="F15" s="106"/>
      <c r="G15" s="107">
        <f>G14+G13+G12+G11</f>
        <v>16971.98</v>
      </c>
      <c r="H15" s="107">
        <f>G15*1.25</f>
        <v>21214.974999999999</v>
      </c>
    </row>
    <row r="16" spans="1:8" ht="17.850000000000001" customHeight="1" x14ac:dyDescent="0.2">
      <c r="A16" s="127">
        <v>3</v>
      </c>
      <c r="B16" s="116"/>
      <c r="C16" s="104" t="s">
        <v>18</v>
      </c>
      <c r="D16" s="63"/>
      <c r="E16" s="63"/>
      <c r="F16" s="63"/>
      <c r="G16" s="63"/>
      <c r="H16" s="63"/>
    </row>
    <row r="17" spans="1:8" ht="68.25" customHeight="1" x14ac:dyDescent="0.2">
      <c r="A17" s="127" t="s">
        <v>191</v>
      </c>
      <c r="B17" s="117">
        <v>97650</v>
      </c>
      <c r="C17" s="105" t="s">
        <v>19</v>
      </c>
      <c r="D17" s="123" t="s">
        <v>20</v>
      </c>
      <c r="E17" s="5">
        <v>20</v>
      </c>
      <c r="F17" s="101">
        <v>6.63</v>
      </c>
      <c r="G17" s="101">
        <f>ROUND(E17*F17,2)</f>
        <v>132.6</v>
      </c>
      <c r="H17" s="6">
        <f t="shared" ref="H17:H22" si="0">G17*1.25</f>
        <v>165.75</v>
      </c>
    </row>
    <row r="18" spans="1:8" ht="80.25" customHeight="1" x14ac:dyDescent="0.2">
      <c r="A18" s="127" t="s">
        <v>193</v>
      </c>
      <c r="B18" s="117">
        <v>100395</v>
      </c>
      <c r="C18" s="105" t="s">
        <v>21</v>
      </c>
      <c r="D18" s="123" t="s">
        <v>20</v>
      </c>
      <c r="E18" s="5">
        <v>20</v>
      </c>
      <c r="F18" s="101">
        <v>23.15</v>
      </c>
      <c r="G18" s="101">
        <f>ROUND(E18*F18,2)</f>
        <v>463</v>
      </c>
      <c r="H18" s="6">
        <f t="shared" si="0"/>
        <v>578.75</v>
      </c>
    </row>
    <row r="19" spans="1:8" ht="104.25" customHeight="1" x14ac:dyDescent="0.2">
      <c r="A19" s="127" t="s">
        <v>195</v>
      </c>
      <c r="B19" s="117">
        <v>92568</v>
      </c>
      <c r="C19" s="105" t="s">
        <v>23</v>
      </c>
      <c r="D19" s="123" t="s">
        <v>20</v>
      </c>
      <c r="E19" s="5">
        <v>20</v>
      </c>
      <c r="F19" s="101">
        <v>151.49</v>
      </c>
      <c r="G19" s="101">
        <f>ROUND(E19*F19,2)</f>
        <v>3029.8</v>
      </c>
      <c r="H19" s="6">
        <f t="shared" si="0"/>
        <v>3787.25</v>
      </c>
    </row>
    <row r="20" spans="1:8" ht="82.7" customHeight="1" x14ac:dyDescent="0.2">
      <c r="A20" s="127" t="s">
        <v>255</v>
      </c>
      <c r="B20" s="117">
        <v>94204</v>
      </c>
      <c r="C20" s="105" t="s">
        <v>24</v>
      </c>
      <c r="D20" s="123" t="s">
        <v>20</v>
      </c>
      <c r="E20" s="5">
        <v>20</v>
      </c>
      <c r="F20" s="101">
        <v>46.34</v>
      </c>
      <c r="G20" s="101">
        <f>ROUND(E20*F20,2)</f>
        <v>926.8</v>
      </c>
      <c r="H20" s="6">
        <f t="shared" si="0"/>
        <v>1158.5</v>
      </c>
    </row>
    <row r="21" spans="1:8" ht="93.75" customHeight="1" x14ac:dyDescent="0.2">
      <c r="A21" s="127" t="s">
        <v>256</v>
      </c>
      <c r="B21" s="117">
        <v>94221</v>
      </c>
      <c r="C21" s="105" t="s">
        <v>25</v>
      </c>
      <c r="D21" s="123" t="s">
        <v>22</v>
      </c>
      <c r="E21" s="5">
        <v>8</v>
      </c>
      <c r="F21" s="101">
        <v>22.18</v>
      </c>
      <c r="G21" s="101">
        <f>ROUND(E21*F21,2)</f>
        <v>177.44</v>
      </c>
      <c r="H21" s="6">
        <f t="shared" si="0"/>
        <v>221.8</v>
      </c>
    </row>
    <row r="22" spans="1:8" ht="16.7" customHeight="1" x14ac:dyDescent="0.2">
      <c r="B22" s="1"/>
      <c r="C22" s="1"/>
      <c r="D22" s="1"/>
      <c r="E22" s="106" t="s">
        <v>32</v>
      </c>
      <c r="F22" s="106"/>
      <c r="G22" s="107">
        <f>G21+G20+G19+G18+G17</f>
        <v>4729.6400000000003</v>
      </c>
      <c r="H22" s="107">
        <f t="shared" si="0"/>
        <v>5912.05</v>
      </c>
    </row>
    <row r="23" spans="1:8" ht="17.850000000000001" customHeight="1" x14ac:dyDescent="0.2">
      <c r="A23" s="127">
        <v>4</v>
      </c>
      <c r="B23" s="116"/>
      <c r="C23" s="104" t="s">
        <v>28</v>
      </c>
      <c r="D23" s="63"/>
      <c r="E23" s="63"/>
      <c r="F23" s="63"/>
      <c r="G23" s="63"/>
      <c r="H23" s="63"/>
    </row>
    <row r="24" spans="1:8" ht="142.5" customHeight="1" x14ac:dyDescent="0.2">
      <c r="A24" s="127" t="s">
        <v>198</v>
      </c>
      <c r="B24" s="117">
        <v>91315</v>
      </c>
      <c r="C24" s="105" t="s">
        <v>29</v>
      </c>
      <c r="D24" s="123" t="s">
        <v>26</v>
      </c>
      <c r="E24" s="5">
        <v>1</v>
      </c>
      <c r="F24" s="101">
        <v>872.09</v>
      </c>
      <c r="G24" s="101">
        <f>ROUND(E24*F24,2)</f>
        <v>872.09</v>
      </c>
      <c r="H24" s="6">
        <f>G24*1.25</f>
        <v>1090.1125</v>
      </c>
    </row>
    <row r="25" spans="1:8" ht="37.15" customHeight="1" x14ac:dyDescent="0.2">
      <c r="A25" s="127" t="s">
        <v>200</v>
      </c>
      <c r="B25" s="117">
        <v>100701</v>
      </c>
      <c r="C25" s="105" t="s">
        <v>30</v>
      </c>
      <c r="D25" s="123" t="s">
        <v>20</v>
      </c>
      <c r="E25" s="5">
        <v>4</v>
      </c>
      <c r="F25" s="101">
        <v>662.8</v>
      </c>
      <c r="G25" s="101">
        <f>ROUND(E25*F25,2)</f>
        <v>2651.2</v>
      </c>
      <c r="H25" s="6">
        <f>G25*1.25</f>
        <v>3314</v>
      </c>
    </row>
    <row r="26" spans="1:8" ht="77.25" customHeight="1" x14ac:dyDescent="0.2">
      <c r="A26" s="127" t="s">
        <v>202</v>
      </c>
      <c r="B26" s="117">
        <v>91338</v>
      </c>
      <c r="C26" s="105" t="s">
        <v>31</v>
      </c>
      <c r="D26" s="123" t="s">
        <v>20</v>
      </c>
      <c r="E26" s="5">
        <v>1</v>
      </c>
      <c r="F26" s="101">
        <v>856.73</v>
      </c>
      <c r="G26" s="101">
        <f>ROUND(E26*F26,2)</f>
        <v>856.73</v>
      </c>
      <c r="H26" s="6">
        <f>G26*1.25</f>
        <v>1070.9124999999999</v>
      </c>
    </row>
    <row r="27" spans="1:8" ht="16.7" customHeight="1" x14ac:dyDescent="0.2">
      <c r="B27" s="1"/>
      <c r="C27" s="1"/>
      <c r="D27" s="1"/>
      <c r="E27" s="106" t="s">
        <v>42</v>
      </c>
      <c r="F27" s="106"/>
      <c r="G27" s="107">
        <f>G26+G25+G24</f>
        <v>4380.0199999999995</v>
      </c>
      <c r="H27" s="107">
        <f>G27*1.25</f>
        <v>5475.0249999999996</v>
      </c>
    </row>
    <row r="28" spans="1:8" ht="17.850000000000001" customHeight="1" x14ac:dyDescent="0.2">
      <c r="A28" s="127">
        <v>5</v>
      </c>
      <c r="B28" s="116"/>
      <c r="C28" s="104" t="s">
        <v>33</v>
      </c>
      <c r="D28" s="63"/>
      <c r="E28" s="63"/>
      <c r="F28" s="63"/>
      <c r="G28" s="63"/>
      <c r="H28" s="63"/>
    </row>
    <row r="29" spans="1:8" ht="90.75" customHeight="1" x14ac:dyDescent="0.2">
      <c r="A29" s="127" t="s">
        <v>257</v>
      </c>
      <c r="B29" s="117">
        <v>101493</v>
      </c>
      <c r="C29" s="105" t="s">
        <v>34</v>
      </c>
      <c r="D29" s="123" t="s">
        <v>26</v>
      </c>
      <c r="E29" s="5">
        <v>1</v>
      </c>
      <c r="F29" s="101">
        <v>1402.66</v>
      </c>
      <c r="G29" s="101">
        <f>ROUND(E29*F29,2)</f>
        <v>1402.66</v>
      </c>
      <c r="H29" s="6">
        <f>G29*1.25</f>
        <v>1753.325</v>
      </c>
    </row>
    <row r="30" spans="1:8" ht="39.75" customHeight="1" x14ac:dyDescent="0.2">
      <c r="A30" s="127" t="s">
        <v>258</v>
      </c>
      <c r="B30" s="117">
        <v>96986</v>
      </c>
      <c r="C30" s="105" t="s">
        <v>35</v>
      </c>
      <c r="D30" s="123" t="s">
        <v>26</v>
      </c>
      <c r="E30" s="5">
        <v>1</v>
      </c>
      <c r="F30" s="101">
        <v>144.59</v>
      </c>
      <c r="G30" s="101">
        <f>ROUND(E30*F30,2)</f>
        <v>144.59</v>
      </c>
      <c r="H30" s="6">
        <f t="shared" ref="H30:H37" si="1">G30*1.25</f>
        <v>180.73750000000001</v>
      </c>
    </row>
    <row r="31" spans="1:8" ht="69" customHeight="1" x14ac:dyDescent="0.2">
      <c r="A31" s="127" t="s">
        <v>259</v>
      </c>
      <c r="B31" s="117">
        <v>101946</v>
      </c>
      <c r="C31" s="105" t="s">
        <v>36</v>
      </c>
      <c r="D31" s="123" t="s">
        <v>26</v>
      </c>
      <c r="E31" s="5">
        <v>1</v>
      </c>
      <c r="F31" s="101">
        <v>172.38</v>
      </c>
      <c r="G31" s="101">
        <f>ROUND(E31*F31,2)</f>
        <v>172.38</v>
      </c>
      <c r="H31" s="6">
        <f t="shared" si="1"/>
        <v>215.47499999999999</v>
      </c>
    </row>
    <row r="32" spans="1:8" ht="59.85" customHeight="1" x14ac:dyDescent="0.2">
      <c r="A32" s="127" t="s">
        <v>260</v>
      </c>
      <c r="B32" s="117">
        <v>101874</v>
      </c>
      <c r="C32" s="105" t="s">
        <v>75</v>
      </c>
      <c r="D32" s="123" t="s">
        <v>26</v>
      </c>
      <c r="E32" s="5">
        <v>1</v>
      </c>
      <c r="F32" s="101">
        <v>227.25</v>
      </c>
      <c r="G32" s="101">
        <f>ROUND(E32*F32,2)</f>
        <v>227.25</v>
      </c>
      <c r="H32" s="6">
        <f t="shared" si="1"/>
        <v>284.0625</v>
      </c>
    </row>
    <row r="33" spans="1:8" ht="63" customHeight="1" x14ac:dyDescent="0.2">
      <c r="A33" s="127" t="s">
        <v>261</v>
      </c>
      <c r="B33" s="117">
        <v>91992</v>
      </c>
      <c r="C33" s="105" t="s">
        <v>37</v>
      </c>
      <c r="D33" s="123" t="s">
        <v>26</v>
      </c>
      <c r="E33" s="5">
        <v>5</v>
      </c>
      <c r="F33" s="101">
        <v>43.62</v>
      </c>
      <c r="G33" s="101">
        <f>ROUND(F33*E33,2)</f>
        <v>218.1</v>
      </c>
      <c r="H33" s="6">
        <f t="shared" si="1"/>
        <v>272.625</v>
      </c>
    </row>
    <row r="34" spans="1:8" ht="47.25" customHeight="1" x14ac:dyDescent="0.2">
      <c r="A34" s="127" t="s">
        <v>262</v>
      </c>
      <c r="B34" s="117">
        <v>104473</v>
      </c>
      <c r="C34" s="105" t="s">
        <v>38</v>
      </c>
      <c r="D34" s="123" t="s">
        <v>26</v>
      </c>
      <c r="E34" s="5">
        <v>3</v>
      </c>
      <c r="F34" s="101">
        <v>156.88</v>
      </c>
      <c r="G34" s="101">
        <f>ROUND(E34*F34,2)</f>
        <v>470.64</v>
      </c>
      <c r="H34" s="6">
        <f t="shared" si="1"/>
        <v>588.29999999999995</v>
      </c>
    </row>
    <row r="35" spans="1:8" ht="115.5" customHeight="1" x14ac:dyDescent="0.2">
      <c r="A35" s="127" t="s">
        <v>263</v>
      </c>
      <c r="B35" s="117">
        <v>104474</v>
      </c>
      <c r="C35" s="105" t="s">
        <v>39</v>
      </c>
      <c r="D35" s="123" t="s">
        <v>26</v>
      </c>
      <c r="E35" s="5">
        <v>6</v>
      </c>
      <c r="F35" s="101">
        <v>335.24</v>
      </c>
      <c r="G35" s="101">
        <f>ROUND(E35*F35,2)</f>
        <v>2011.44</v>
      </c>
      <c r="H35" s="6">
        <f t="shared" si="1"/>
        <v>2514.3000000000002</v>
      </c>
    </row>
    <row r="36" spans="1:8" ht="91.5" customHeight="1" x14ac:dyDescent="0.2">
      <c r="A36" s="127" t="s">
        <v>264</v>
      </c>
      <c r="B36" s="117">
        <v>97590</v>
      </c>
      <c r="C36" s="105" t="s">
        <v>40</v>
      </c>
      <c r="D36" s="123" t="s">
        <v>26</v>
      </c>
      <c r="E36" s="5">
        <v>3</v>
      </c>
      <c r="F36" s="101">
        <v>97.24</v>
      </c>
      <c r="G36" s="101">
        <f>ROUND(E36*F36,2)</f>
        <v>291.72000000000003</v>
      </c>
      <c r="H36" s="6">
        <f t="shared" si="1"/>
        <v>364.65000000000003</v>
      </c>
    </row>
    <row r="37" spans="1:8" ht="102" customHeight="1" x14ac:dyDescent="0.2">
      <c r="A37" s="127" t="s">
        <v>265</v>
      </c>
      <c r="B37" s="117">
        <v>97591</v>
      </c>
      <c r="C37" s="105" t="s">
        <v>41</v>
      </c>
      <c r="D37" s="123" t="s">
        <v>26</v>
      </c>
      <c r="E37" s="5">
        <v>6</v>
      </c>
      <c r="F37" s="101">
        <v>125.72</v>
      </c>
      <c r="G37" s="101">
        <f>ROUND(E37*F37,2)</f>
        <v>754.32</v>
      </c>
      <c r="H37" s="6">
        <f t="shared" si="1"/>
        <v>942.90000000000009</v>
      </c>
    </row>
    <row r="38" spans="1:8" ht="16.7" customHeight="1" x14ac:dyDescent="0.2">
      <c r="B38" s="1"/>
      <c r="C38" s="1"/>
      <c r="D38" s="1"/>
      <c r="E38" s="106" t="s">
        <v>53</v>
      </c>
      <c r="F38" s="106"/>
      <c r="G38" s="107">
        <f>G37+G36+G35+G34+G33+G32+G31+G30+G29</f>
        <v>5693.0999999999995</v>
      </c>
      <c r="H38" s="107">
        <f>G38*1.25</f>
        <v>7116.3749999999991</v>
      </c>
    </row>
    <row r="39" spans="1:8" ht="17.850000000000001" customHeight="1" x14ac:dyDescent="0.2">
      <c r="A39" s="127">
        <v>6</v>
      </c>
      <c r="B39" s="116"/>
      <c r="C39" s="104" t="s">
        <v>43</v>
      </c>
      <c r="D39" s="63"/>
      <c r="E39" s="63"/>
      <c r="F39" s="63"/>
      <c r="G39" s="63"/>
      <c r="H39" s="63"/>
    </row>
    <row r="40" spans="1:8" ht="94.15" customHeight="1" x14ac:dyDescent="0.2">
      <c r="A40" s="127" t="s">
        <v>266</v>
      </c>
      <c r="B40" s="117">
        <v>89957</v>
      </c>
      <c r="C40" s="105" t="s">
        <v>44</v>
      </c>
      <c r="D40" s="123" t="s">
        <v>26</v>
      </c>
      <c r="E40" s="5">
        <v>2</v>
      </c>
      <c r="F40" s="101">
        <v>131.99</v>
      </c>
      <c r="G40" s="101">
        <f t="shared" ref="G40:G48" si="2">ROUND(E40*F40,2)</f>
        <v>263.98</v>
      </c>
      <c r="H40" s="6">
        <f>G40*1.25</f>
        <v>329.97500000000002</v>
      </c>
    </row>
    <row r="41" spans="1:8" ht="59.85" customHeight="1" x14ac:dyDescent="0.2">
      <c r="A41" s="127" t="s">
        <v>267</v>
      </c>
      <c r="B41" s="117">
        <v>98078</v>
      </c>
      <c r="C41" s="105" t="s">
        <v>45</v>
      </c>
      <c r="D41" s="123" t="s">
        <v>26</v>
      </c>
      <c r="E41" s="5">
        <v>1</v>
      </c>
      <c r="F41" s="101">
        <v>4261.22</v>
      </c>
      <c r="G41" s="101">
        <f t="shared" si="2"/>
        <v>4261.22</v>
      </c>
      <c r="H41" s="6">
        <f t="shared" ref="H41:H48" si="3">G41*1.25</f>
        <v>5326.5250000000005</v>
      </c>
    </row>
    <row r="42" spans="1:8" ht="71.25" customHeight="1" x14ac:dyDescent="0.2">
      <c r="A42" s="127" t="s">
        <v>268</v>
      </c>
      <c r="B42" s="117">
        <v>86909</v>
      </c>
      <c r="C42" s="105" t="s">
        <v>46</v>
      </c>
      <c r="D42" s="123" t="s">
        <v>26</v>
      </c>
      <c r="E42" s="5">
        <v>2</v>
      </c>
      <c r="F42" s="101">
        <v>137.41999999999999</v>
      </c>
      <c r="G42" s="101">
        <f t="shared" si="2"/>
        <v>274.83999999999997</v>
      </c>
      <c r="H42" s="6">
        <f t="shared" si="3"/>
        <v>343.54999999999995</v>
      </c>
    </row>
    <row r="43" spans="1:8" ht="48.4" customHeight="1" x14ac:dyDescent="0.2">
      <c r="A43" s="127" t="s">
        <v>269</v>
      </c>
      <c r="B43" s="117">
        <v>86883</v>
      </c>
      <c r="C43" s="105" t="s">
        <v>47</v>
      </c>
      <c r="D43" s="123" t="s">
        <v>26</v>
      </c>
      <c r="E43" s="5">
        <v>3</v>
      </c>
      <c r="F43" s="101">
        <v>11.55</v>
      </c>
      <c r="G43" s="101">
        <f t="shared" si="2"/>
        <v>34.65</v>
      </c>
      <c r="H43" s="6">
        <f t="shared" si="3"/>
        <v>43.3125</v>
      </c>
    </row>
    <row r="44" spans="1:8" ht="40.5" customHeight="1" x14ac:dyDescent="0.2">
      <c r="A44" s="127" t="s">
        <v>270</v>
      </c>
      <c r="B44" s="117">
        <v>95544</v>
      </c>
      <c r="C44" s="105" t="s">
        <v>48</v>
      </c>
      <c r="D44" s="123" t="s">
        <v>26</v>
      </c>
      <c r="E44" s="5">
        <v>1</v>
      </c>
      <c r="F44" s="101">
        <v>77.400000000000006</v>
      </c>
      <c r="G44" s="101">
        <f t="shared" si="2"/>
        <v>77.400000000000006</v>
      </c>
      <c r="H44" s="6">
        <f t="shared" si="3"/>
        <v>96.75</v>
      </c>
    </row>
    <row r="45" spans="1:8" ht="37.15" customHeight="1" x14ac:dyDescent="0.2">
      <c r="A45" s="127" t="s">
        <v>271</v>
      </c>
      <c r="B45" s="117">
        <v>95545</v>
      </c>
      <c r="C45" s="105" t="s">
        <v>49</v>
      </c>
      <c r="D45" s="123" t="s">
        <v>26</v>
      </c>
      <c r="E45" s="5">
        <v>1</v>
      </c>
      <c r="F45" s="101">
        <v>75.69</v>
      </c>
      <c r="G45" s="101">
        <f t="shared" si="2"/>
        <v>75.69</v>
      </c>
      <c r="H45" s="6">
        <f t="shared" si="3"/>
        <v>94.612499999999997</v>
      </c>
    </row>
    <row r="46" spans="1:8" ht="110.25" customHeight="1" x14ac:dyDescent="0.2">
      <c r="A46" s="127" t="s">
        <v>272</v>
      </c>
      <c r="B46" s="117">
        <v>94648</v>
      </c>
      <c r="C46" s="105" t="s">
        <v>50</v>
      </c>
      <c r="D46" s="123" t="s">
        <v>22</v>
      </c>
      <c r="E46" s="5">
        <v>20</v>
      </c>
      <c r="F46" s="101">
        <v>9.75</v>
      </c>
      <c r="G46" s="101">
        <f t="shared" si="2"/>
        <v>195</v>
      </c>
      <c r="H46" s="6">
        <f t="shared" si="3"/>
        <v>243.75</v>
      </c>
    </row>
    <row r="47" spans="1:8" ht="93.75" customHeight="1" x14ac:dyDescent="0.2">
      <c r="A47" s="127" t="s">
        <v>273</v>
      </c>
      <c r="B47" s="117">
        <v>94688</v>
      </c>
      <c r="C47" s="105" t="s">
        <v>51</v>
      </c>
      <c r="D47" s="123" t="s">
        <v>26</v>
      </c>
      <c r="E47" s="5">
        <v>6</v>
      </c>
      <c r="F47" s="101">
        <v>9.9600000000000009</v>
      </c>
      <c r="G47" s="101">
        <f t="shared" si="2"/>
        <v>59.76</v>
      </c>
      <c r="H47" s="6">
        <f t="shared" si="3"/>
        <v>74.7</v>
      </c>
    </row>
    <row r="48" spans="1:8" ht="84" customHeight="1" x14ac:dyDescent="0.2">
      <c r="A48" s="127" t="s">
        <v>274</v>
      </c>
      <c r="B48" s="117">
        <v>89408</v>
      </c>
      <c r="C48" s="105" t="s">
        <v>52</v>
      </c>
      <c r="D48" s="123" t="s">
        <v>26</v>
      </c>
      <c r="E48" s="5">
        <v>6</v>
      </c>
      <c r="F48" s="101">
        <v>7.51</v>
      </c>
      <c r="G48" s="101">
        <f t="shared" si="2"/>
        <v>45.06</v>
      </c>
      <c r="H48" s="6">
        <f t="shared" si="3"/>
        <v>56.325000000000003</v>
      </c>
    </row>
    <row r="49" spans="1:8" ht="16.7" customHeight="1" x14ac:dyDescent="0.2">
      <c r="B49" s="1"/>
      <c r="C49" s="1"/>
      <c r="D49" s="1"/>
      <c r="E49" s="106" t="s">
        <v>59</v>
      </c>
      <c r="F49" s="106"/>
      <c r="G49" s="107">
        <f>G48+G47+G46+G45+G44+G43+G42+G41+G40</f>
        <v>5287.6</v>
      </c>
      <c r="H49" s="107">
        <f>G49*1.25</f>
        <v>6609.5</v>
      </c>
    </row>
    <row r="50" spans="1:8" ht="17.850000000000001" customHeight="1" x14ac:dyDescent="0.2">
      <c r="A50" s="127">
        <v>7</v>
      </c>
      <c r="B50" s="116"/>
      <c r="C50" s="104" t="s">
        <v>54</v>
      </c>
      <c r="D50" s="63"/>
      <c r="E50" s="63"/>
      <c r="F50" s="63"/>
      <c r="G50" s="63"/>
      <c r="H50" s="63"/>
    </row>
    <row r="51" spans="1:8" ht="78" customHeight="1" x14ac:dyDescent="0.2">
      <c r="A51" s="127" t="s">
        <v>275</v>
      </c>
      <c r="B51" s="117">
        <v>87878</v>
      </c>
      <c r="C51" s="105" t="s">
        <v>55</v>
      </c>
      <c r="D51" s="123" t="s">
        <v>20</v>
      </c>
      <c r="E51" s="5">
        <v>12</v>
      </c>
      <c r="F51" s="101">
        <v>4.5999999999999996</v>
      </c>
      <c r="G51" s="101">
        <f>ROUND(E51*F51,2)</f>
        <v>55.2</v>
      </c>
      <c r="H51" s="6">
        <f>G51*1.25</f>
        <v>69</v>
      </c>
    </row>
    <row r="52" spans="1:8" ht="82.7" customHeight="1" x14ac:dyDescent="0.2">
      <c r="A52" s="127" t="s">
        <v>276</v>
      </c>
      <c r="B52" s="117">
        <v>87530</v>
      </c>
      <c r="C52" s="105" t="s">
        <v>56</v>
      </c>
      <c r="D52" s="123" t="s">
        <v>20</v>
      </c>
      <c r="E52" s="5">
        <v>12</v>
      </c>
      <c r="F52" s="101">
        <v>33.380000000000003</v>
      </c>
      <c r="G52" s="101">
        <f>ROUND(E52*F52,2)</f>
        <v>400.56</v>
      </c>
      <c r="H52" s="6">
        <f>G52*1.25</f>
        <v>500.7</v>
      </c>
    </row>
    <row r="53" spans="1:8" ht="128.25" customHeight="1" x14ac:dyDescent="0.2">
      <c r="A53" s="127" t="s">
        <v>277</v>
      </c>
      <c r="B53" s="117">
        <v>87535</v>
      </c>
      <c r="C53" s="105" t="s">
        <v>57</v>
      </c>
      <c r="D53" s="123" t="s">
        <v>20</v>
      </c>
      <c r="E53" s="5">
        <v>12</v>
      </c>
      <c r="F53" s="101">
        <v>30.09</v>
      </c>
      <c r="G53" s="101">
        <f>ROUND(E53*F53,2)</f>
        <v>361.08</v>
      </c>
      <c r="H53" s="6">
        <f>G53*1.25</f>
        <v>451.34999999999997</v>
      </c>
    </row>
    <row r="54" spans="1:8" ht="128.25" customHeight="1" x14ac:dyDescent="0.2">
      <c r="A54" s="127" t="s">
        <v>278</v>
      </c>
      <c r="B54" s="117">
        <v>87548</v>
      </c>
      <c r="C54" s="105" t="s">
        <v>58</v>
      </c>
      <c r="D54" s="123" t="s">
        <v>20</v>
      </c>
      <c r="E54" s="5">
        <v>1</v>
      </c>
      <c r="F54" s="101">
        <v>25.06</v>
      </c>
      <c r="G54" s="101">
        <f>ROUND(E54*F54,2)</f>
        <v>25.06</v>
      </c>
      <c r="H54" s="6">
        <f>G54*1.25</f>
        <v>31.324999999999999</v>
      </c>
    </row>
    <row r="55" spans="1:8" ht="16.7" customHeight="1" x14ac:dyDescent="0.2">
      <c r="A55" s="127" t="s">
        <v>279</v>
      </c>
      <c r="B55" s="1"/>
      <c r="C55" s="1"/>
      <c r="D55" s="1"/>
      <c r="E55" s="106" t="s">
        <v>65</v>
      </c>
      <c r="F55" s="106"/>
      <c r="G55" s="107">
        <f>G54+G53+G52+G51</f>
        <v>841.90000000000009</v>
      </c>
      <c r="H55" s="107">
        <f>G55*1.25</f>
        <v>1052.375</v>
      </c>
    </row>
    <row r="56" spans="1:8" ht="17.850000000000001" customHeight="1" x14ac:dyDescent="0.2">
      <c r="A56" s="127">
        <v>8</v>
      </c>
      <c r="B56" s="116"/>
      <c r="C56" s="104" t="s">
        <v>60</v>
      </c>
      <c r="D56" s="63"/>
      <c r="E56" s="63"/>
      <c r="F56" s="63"/>
      <c r="G56" s="63"/>
      <c r="H56" s="63"/>
    </row>
    <row r="57" spans="1:8" ht="37.15" customHeight="1" x14ac:dyDescent="0.2">
      <c r="A57" s="127" t="s">
        <v>280</v>
      </c>
      <c r="B57" s="117">
        <v>88497</v>
      </c>
      <c r="C57" s="105" t="s">
        <v>61</v>
      </c>
      <c r="D57" s="123" t="s">
        <v>20</v>
      </c>
      <c r="E57" s="5">
        <v>239.6</v>
      </c>
      <c r="F57" s="101">
        <v>15.7</v>
      </c>
      <c r="G57" s="101">
        <f>ROUND(E57*F57,2)</f>
        <v>3761.72</v>
      </c>
      <c r="H57" s="6">
        <f t="shared" ref="H57:H62" si="4">G57*1.25</f>
        <v>4702.1499999999996</v>
      </c>
    </row>
    <row r="58" spans="1:8" ht="48.4" customHeight="1" x14ac:dyDescent="0.2">
      <c r="A58" s="127" t="s">
        <v>281</v>
      </c>
      <c r="B58" s="117">
        <v>95622</v>
      </c>
      <c r="C58" s="105" t="s">
        <v>76</v>
      </c>
      <c r="D58" s="123" t="s">
        <v>20</v>
      </c>
      <c r="E58" s="5">
        <v>239.6</v>
      </c>
      <c r="F58" s="101">
        <v>15.61</v>
      </c>
      <c r="G58" s="101">
        <f>ROUND(E58*F58,2)</f>
        <v>3740.16</v>
      </c>
      <c r="H58" s="6">
        <f t="shared" si="4"/>
        <v>4675.2</v>
      </c>
    </row>
    <row r="59" spans="1:8" ht="37.15" customHeight="1" x14ac:dyDescent="0.2">
      <c r="A59" s="127" t="s">
        <v>282</v>
      </c>
      <c r="B59" s="117">
        <v>102520</v>
      </c>
      <c r="C59" s="105" t="s">
        <v>62</v>
      </c>
      <c r="D59" s="123" t="s">
        <v>20</v>
      </c>
      <c r="E59" s="5">
        <v>2</v>
      </c>
      <c r="F59" s="101">
        <v>76.41</v>
      </c>
      <c r="G59" s="101">
        <f>ROUND(E59*F59,2)</f>
        <v>152.82</v>
      </c>
      <c r="H59" s="6">
        <f t="shared" si="4"/>
        <v>191.02499999999998</v>
      </c>
    </row>
    <row r="60" spans="1:8" ht="91.5" customHeight="1" x14ac:dyDescent="0.2">
      <c r="A60" s="127" t="s">
        <v>283</v>
      </c>
      <c r="B60" s="117">
        <v>100722</v>
      </c>
      <c r="C60" s="105" t="s">
        <v>63</v>
      </c>
      <c r="D60" s="123" t="s">
        <v>13</v>
      </c>
      <c r="E60" s="5">
        <v>4</v>
      </c>
      <c r="F60" s="101">
        <v>23.3</v>
      </c>
      <c r="G60" s="101">
        <f>ROUND(E60*F60,2)</f>
        <v>93.2</v>
      </c>
      <c r="H60" s="6">
        <f t="shared" si="4"/>
        <v>116.5</v>
      </c>
    </row>
    <row r="61" spans="1:8" ht="105.75" customHeight="1" x14ac:dyDescent="0.2">
      <c r="A61" s="127" t="s">
        <v>284</v>
      </c>
      <c r="B61" s="117">
        <v>100762</v>
      </c>
      <c r="C61" s="105" t="s">
        <v>64</v>
      </c>
      <c r="D61" s="123" t="s">
        <v>20</v>
      </c>
      <c r="E61" s="5">
        <v>4</v>
      </c>
      <c r="F61" s="101">
        <v>47.5</v>
      </c>
      <c r="G61" s="101">
        <f>ROUND(E61*F61,2)</f>
        <v>190</v>
      </c>
      <c r="H61" s="6">
        <f t="shared" si="4"/>
        <v>237.5</v>
      </c>
    </row>
    <row r="62" spans="1:8" ht="16.7" customHeight="1" x14ac:dyDescent="0.2">
      <c r="B62" s="1"/>
      <c r="C62" s="1"/>
      <c r="D62" s="1"/>
      <c r="E62" s="106" t="s">
        <v>71</v>
      </c>
      <c r="F62" s="106"/>
      <c r="G62" s="107">
        <f>G61+G60+G59+G58+G57</f>
        <v>7937.9</v>
      </c>
      <c r="H62" s="107">
        <f t="shared" si="4"/>
        <v>9922.375</v>
      </c>
    </row>
    <row r="63" spans="1:8" ht="17.850000000000001" customHeight="1" x14ac:dyDescent="0.2">
      <c r="A63" s="127">
        <v>9</v>
      </c>
      <c r="B63" s="116"/>
      <c r="C63" s="104" t="s">
        <v>66</v>
      </c>
      <c r="D63" s="63"/>
      <c r="E63" s="63"/>
      <c r="F63" s="63"/>
      <c r="G63" s="63"/>
      <c r="H63" s="63"/>
    </row>
    <row r="64" spans="1:8" ht="67.5" customHeight="1" x14ac:dyDescent="0.2">
      <c r="A64" s="127" t="s">
        <v>285</v>
      </c>
      <c r="B64" s="117">
        <v>101909</v>
      </c>
      <c r="C64" s="105" t="s">
        <v>67</v>
      </c>
      <c r="D64" s="123" t="s">
        <v>26</v>
      </c>
      <c r="E64" s="5">
        <v>1</v>
      </c>
      <c r="F64" s="101">
        <v>251.56</v>
      </c>
      <c r="G64" s="101">
        <f>ROUND(E64*F64,2)</f>
        <v>251.56</v>
      </c>
      <c r="H64" s="6">
        <f>G64*1.25</f>
        <v>314.45</v>
      </c>
    </row>
    <row r="65" spans="1:8" ht="44.25" customHeight="1" x14ac:dyDescent="0.2">
      <c r="A65" s="127" t="s">
        <v>286</v>
      </c>
      <c r="B65" s="117" t="s">
        <v>249</v>
      </c>
      <c r="C65" s="105" t="s">
        <v>68</v>
      </c>
      <c r="D65" s="123" t="s">
        <v>69</v>
      </c>
      <c r="E65" s="5">
        <v>1</v>
      </c>
      <c r="F65" s="101">
        <f>COMPOSIÇÕES!L16</f>
        <v>771.37</v>
      </c>
      <c r="G65" s="101">
        <f>ROUND(E65*F65,2)</f>
        <v>771.37</v>
      </c>
      <c r="H65" s="6">
        <f>G65*1.25</f>
        <v>964.21249999999998</v>
      </c>
    </row>
    <row r="66" spans="1:8" ht="30.75" customHeight="1" x14ac:dyDescent="0.2">
      <c r="A66" s="127" t="s">
        <v>287</v>
      </c>
      <c r="B66" s="117">
        <v>99805</v>
      </c>
      <c r="C66" s="105" t="s">
        <v>70</v>
      </c>
      <c r="D66" s="123" t="s">
        <v>20</v>
      </c>
      <c r="E66" s="5">
        <v>120</v>
      </c>
      <c r="F66" s="101">
        <v>10.19</v>
      </c>
      <c r="G66" s="101">
        <f>ROUND(E66*F66,2)</f>
        <v>1222.8</v>
      </c>
      <c r="H66" s="6">
        <f>G66*1.25</f>
        <v>1528.5</v>
      </c>
    </row>
    <row r="67" spans="1:8" ht="16.7" customHeight="1" x14ac:dyDescent="0.2">
      <c r="B67" s="1"/>
      <c r="C67" s="1"/>
      <c r="D67" s="1"/>
      <c r="E67" s="106" t="s">
        <v>225</v>
      </c>
      <c r="F67" s="106"/>
      <c r="G67" s="107">
        <f>G64+G65+G66</f>
        <v>2245.73</v>
      </c>
      <c r="H67" s="107">
        <f>G67*1.25</f>
        <v>2807.1624999999999</v>
      </c>
    </row>
    <row r="68" spans="1:8" ht="24" customHeight="1" x14ac:dyDescent="0.2">
      <c r="A68" s="39">
        <v>10</v>
      </c>
      <c r="B68" s="118"/>
      <c r="C68" s="118" t="s">
        <v>183</v>
      </c>
      <c r="D68" s="83"/>
      <c r="E68" s="83"/>
      <c r="F68" s="83"/>
      <c r="G68" s="84"/>
      <c r="H68" s="64" t="s">
        <v>205</v>
      </c>
    </row>
    <row r="69" spans="1:8" ht="25.5" customHeight="1" x14ac:dyDescent="0.2">
      <c r="A69" s="85" t="s">
        <v>288</v>
      </c>
      <c r="B69" s="85"/>
      <c r="C69" s="85" t="s">
        <v>184</v>
      </c>
      <c r="D69" s="86"/>
      <c r="E69" s="86"/>
      <c r="F69" s="86"/>
      <c r="G69" s="86"/>
      <c r="H69" s="86"/>
    </row>
    <row r="70" spans="1:8" ht="122.25" customHeight="1" x14ac:dyDescent="0.2">
      <c r="A70" s="134" t="s">
        <v>289</v>
      </c>
      <c r="B70" s="88"/>
      <c r="C70" s="89" t="s">
        <v>186</v>
      </c>
      <c r="D70" s="90" t="s">
        <v>69</v>
      </c>
      <c r="E70" s="90">
        <v>1</v>
      </c>
      <c r="F70" s="91">
        <v>18300</v>
      </c>
      <c r="G70" s="91">
        <f>ROUND(E70*F70,2)</f>
        <v>18300</v>
      </c>
      <c r="H70" s="40">
        <f>ROUND(G70*1.15,2)</f>
        <v>21045</v>
      </c>
    </row>
    <row r="71" spans="1:8" ht="30.75" customHeight="1" x14ac:dyDescent="0.2">
      <c r="A71" s="85" t="s">
        <v>290</v>
      </c>
      <c r="B71" s="85"/>
      <c r="C71" s="85" t="s">
        <v>187</v>
      </c>
      <c r="D71" s="86"/>
      <c r="E71" s="86"/>
      <c r="F71" s="86"/>
      <c r="G71" s="86"/>
      <c r="H71" s="86"/>
    </row>
    <row r="72" spans="1:8" ht="215.25" customHeight="1" x14ac:dyDescent="0.2">
      <c r="A72" s="87" t="s">
        <v>291</v>
      </c>
      <c r="B72" s="88"/>
      <c r="C72" s="89" t="s">
        <v>189</v>
      </c>
      <c r="D72" s="88" t="s">
        <v>69</v>
      </c>
      <c r="E72" s="90">
        <v>1</v>
      </c>
      <c r="F72" s="91">
        <v>20200</v>
      </c>
      <c r="G72" s="91">
        <f>ROUND(E72*F72,2)</f>
        <v>20200</v>
      </c>
      <c r="H72" s="40">
        <f>ROUND(G72*1.15,2)</f>
        <v>23230</v>
      </c>
    </row>
    <row r="73" spans="1:8" ht="23.25" customHeight="1" x14ac:dyDescent="0.2">
      <c r="A73" s="85">
        <v>3</v>
      </c>
      <c r="B73" s="85"/>
      <c r="C73" s="85" t="s">
        <v>190</v>
      </c>
      <c r="D73" s="86"/>
      <c r="E73" s="86"/>
      <c r="F73" s="86"/>
      <c r="G73" s="138"/>
      <c r="H73" s="113"/>
    </row>
    <row r="74" spans="1:8" ht="51.75" customHeight="1" x14ac:dyDescent="0.2">
      <c r="A74" s="87" t="s">
        <v>191</v>
      </c>
      <c r="B74" s="88"/>
      <c r="C74" s="89" t="s">
        <v>192</v>
      </c>
      <c r="D74" s="88" t="s">
        <v>69</v>
      </c>
      <c r="E74" s="90">
        <v>1</v>
      </c>
      <c r="F74" s="91"/>
      <c r="G74" s="91">
        <f t="shared" ref="G74:G80" si="5">ROUND(E74*F74,2)</f>
        <v>0</v>
      </c>
      <c r="H74" s="40">
        <f t="shared" ref="H74:H80" si="6">ROUND(G74*1.15,2)</f>
        <v>0</v>
      </c>
    </row>
    <row r="75" spans="1:8" ht="57.75" customHeight="1" x14ac:dyDescent="0.2">
      <c r="A75" s="87" t="s">
        <v>193</v>
      </c>
      <c r="B75" s="88"/>
      <c r="C75" s="89" t="s">
        <v>194</v>
      </c>
      <c r="D75" s="88" t="s">
        <v>69</v>
      </c>
      <c r="E75" s="90">
        <v>1</v>
      </c>
      <c r="F75" s="91">
        <v>9400</v>
      </c>
      <c r="G75" s="91">
        <f t="shared" si="5"/>
        <v>9400</v>
      </c>
      <c r="H75" s="40">
        <f t="shared" si="6"/>
        <v>10810</v>
      </c>
    </row>
    <row r="76" spans="1:8" ht="40.5" customHeight="1" x14ac:dyDescent="0.2">
      <c r="A76" s="92" t="s">
        <v>195</v>
      </c>
      <c r="B76" s="93"/>
      <c r="C76" s="94" t="s">
        <v>196</v>
      </c>
      <c r="D76" s="93" t="s">
        <v>69</v>
      </c>
      <c r="E76" s="95">
        <v>1</v>
      </c>
      <c r="F76" s="96">
        <v>1700</v>
      </c>
      <c r="G76" s="91">
        <f t="shared" si="5"/>
        <v>1700</v>
      </c>
      <c r="H76" s="40">
        <f t="shared" si="6"/>
        <v>1955</v>
      </c>
    </row>
    <row r="77" spans="1:8" ht="16.7" customHeight="1" x14ac:dyDescent="0.2">
      <c r="A77" s="85">
        <v>4</v>
      </c>
      <c r="B77" s="85"/>
      <c r="C77" s="85" t="s">
        <v>197</v>
      </c>
      <c r="D77" s="86"/>
      <c r="E77" s="86"/>
      <c r="F77" s="137"/>
      <c r="G77" s="138"/>
      <c r="H77" s="113"/>
    </row>
    <row r="78" spans="1:8" ht="24" customHeight="1" x14ac:dyDescent="0.2">
      <c r="A78" s="87" t="s">
        <v>198</v>
      </c>
      <c r="B78" s="88"/>
      <c r="C78" s="89" t="s">
        <v>199</v>
      </c>
      <c r="D78" s="88" t="s">
        <v>69</v>
      </c>
      <c r="E78" s="90">
        <v>1</v>
      </c>
      <c r="F78" s="91"/>
      <c r="G78" s="91">
        <f t="shared" si="5"/>
        <v>0</v>
      </c>
      <c r="H78" s="40">
        <f t="shared" si="6"/>
        <v>0</v>
      </c>
    </row>
    <row r="79" spans="1:8" ht="36.75" customHeight="1" x14ac:dyDescent="0.2">
      <c r="A79" s="87" t="s">
        <v>200</v>
      </c>
      <c r="B79" s="88"/>
      <c r="C79" s="89" t="s">
        <v>201</v>
      </c>
      <c r="D79" s="88" t="s">
        <v>69</v>
      </c>
      <c r="E79" s="90">
        <v>1</v>
      </c>
      <c r="F79" s="91"/>
      <c r="G79" s="91">
        <f t="shared" si="5"/>
        <v>0</v>
      </c>
      <c r="H79" s="40">
        <f t="shared" si="6"/>
        <v>0</v>
      </c>
    </row>
    <row r="80" spans="1:8" ht="42.75" customHeight="1" x14ac:dyDescent="0.2">
      <c r="A80" s="92" t="s">
        <v>202</v>
      </c>
      <c r="B80" s="93"/>
      <c r="C80" s="94" t="s">
        <v>203</v>
      </c>
      <c r="D80" s="93" t="s">
        <v>69</v>
      </c>
      <c r="E80" s="95">
        <v>1</v>
      </c>
      <c r="F80" s="96"/>
      <c r="G80" s="91">
        <f t="shared" si="5"/>
        <v>0</v>
      </c>
      <c r="H80" s="40">
        <f t="shared" si="6"/>
        <v>0</v>
      </c>
    </row>
    <row r="81" spans="1:8" ht="16.7" customHeight="1" x14ac:dyDescent="0.2">
      <c r="A81" s="86"/>
      <c r="B81" s="86"/>
      <c r="C81" s="38"/>
      <c r="D81" s="86"/>
      <c r="E81" s="78" t="s">
        <v>226</v>
      </c>
      <c r="F81" s="78"/>
      <c r="G81" s="78"/>
      <c r="H81" s="79">
        <f>SUM(H70:H80)</f>
        <v>57040</v>
      </c>
    </row>
    <row r="82" spans="1:8" ht="16.7" customHeight="1" x14ac:dyDescent="0.2">
      <c r="B82" s="1"/>
      <c r="C82" s="1"/>
      <c r="D82" s="1"/>
      <c r="E82" s="106"/>
      <c r="F82" s="106"/>
      <c r="G82" s="82" t="s">
        <v>204</v>
      </c>
      <c r="H82" s="82">
        <f>H81*1.15</f>
        <v>65596</v>
      </c>
    </row>
    <row r="83" spans="1:8" ht="16.7" customHeight="1" x14ac:dyDescent="0.2">
      <c r="B83" s="1"/>
      <c r="C83" s="1"/>
      <c r="D83" s="1"/>
      <c r="E83" s="106"/>
      <c r="F83" s="106"/>
      <c r="G83" s="107"/>
      <c r="H83" s="107"/>
    </row>
    <row r="84" spans="1:8" ht="16.350000000000001" customHeight="1" x14ac:dyDescent="0.2">
      <c r="B84" s="1"/>
      <c r="C84" s="1"/>
      <c r="D84" s="1"/>
      <c r="E84" s="110" t="s">
        <v>72</v>
      </c>
      <c r="F84" s="110"/>
      <c r="G84" s="111">
        <f>G67+G62+G55+G49+G38+G27+G22+G15</f>
        <v>48087.869999999995</v>
      </c>
      <c r="H84" s="111">
        <f>H82+H767+H62+H55+H49+H38+H27+H15+H22+H7+H67</f>
        <v>135951.17125000004</v>
      </c>
    </row>
    <row r="85" spans="1:8" ht="0" hidden="1" customHeight="1" thickBot="1" x14ac:dyDescent="0.25">
      <c r="B85" s="1"/>
      <c r="C85" s="1"/>
      <c r="D85" s="1"/>
      <c r="E85" s="1"/>
      <c r="F85" s="1"/>
      <c r="G85" s="1"/>
      <c r="H85" s="1"/>
    </row>
    <row r="86" spans="1:8" ht="2.85" customHeight="1" x14ac:dyDescent="0.2">
      <c r="B86" s="133"/>
      <c r="C86" s="77"/>
      <c r="D86" s="133"/>
      <c r="E86" s="77"/>
      <c r="F86" s="77"/>
      <c r="G86" s="77"/>
      <c r="H86" s="77"/>
    </row>
  </sheetData>
  <pageMargins left="0.62007900000000005" right="0.472441" top="0.472441" bottom="0.472441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view="pageBreakPreview" topLeftCell="A8" zoomScaleNormal="100" zoomScaleSheetLayoutView="100" zoomScalePageLayoutView="130" workbookViewId="0">
      <selection activeCell="L16" sqref="L16:N16"/>
    </sheetView>
  </sheetViews>
  <sheetFormatPr defaultColWidth="11.19921875" defaultRowHeight="15" x14ac:dyDescent="0.2"/>
  <cols>
    <col min="1" max="1" width="1.8984375" customWidth="1"/>
    <col min="2" max="2" width="4.8984375" customWidth="1"/>
    <col min="3" max="3" width="0.69921875" customWidth="1"/>
    <col min="4" max="4" width="13.8984375" customWidth="1"/>
    <col min="5" max="5" width="8.3984375" customWidth="1"/>
    <col min="6" max="6" width="2" customWidth="1"/>
    <col min="7" max="7" width="1.09765625" customWidth="1"/>
    <col min="8" max="8" width="9.59765625" customWidth="1"/>
    <col min="9" max="9" width="2.09765625" customWidth="1"/>
    <col min="10" max="10" width="5.8984375" customWidth="1"/>
    <col min="11" max="11" width="1.296875" customWidth="1"/>
    <col min="12" max="12" width="5" customWidth="1"/>
    <col min="13" max="13" width="5.296875" customWidth="1"/>
    <col min="14" max="14" width="3.8984375" customWidth="1"/>
  </cols>
  <sheetData>
    <row r="1" spans="1:14" ht="0" hidden="1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6.350000000000001" customHeight="1" x14ac:dyDescent="0.2">
      <c r="A2" s="1"/>
      <c r="B2" s="1"/>
      <c r="C2" s="1"/>
      <c r="D2" s="1"/>
      <c r="E2" s="1"/>
      <c r="F2" s="1"/>
      <c r="G2" s="1"/>
      <c r="H2" s="170"/>
      <c r="I2" s="170"/>
      <c r="J2" s="170"/>
      <c r="K2" s="170"/>
      <c r="L2" s="170"/>
      <c r="M2" s="170"/>
      <c r="N2" s="170"/>
    </row>
    <row r="3" spans="1:14" ht="29.65" customHeight="1" x14ac:dyDescent="0.2">
      <c r="A3" s="3"/>
      <c r="B3" s="3"/>
      <c r="C3" s="3"/>
      <c r="D3" s="3"/>
      <c r="E3" s="3"/>
      <c r="F3" s="3"/>
      <c r="G3" s="3"/>
      <c r="H3" s="183" t="s">
        <v>0</v>
      </c>
      <c r="I3" s="183"/>
      <c r="J3" s="183"/>
      <c r="K3" s="183"/>
      <c r="L3" s="183"/>
      <c r="M3" s="183"/>
      <c r="N3" s="183"/>
    </row>
    <row r="4" spans="1:14" ht="29.1" customHeight="1" x14ac:dyDescent="0.2">
      <c r="A4" s="184" t="s">
        <v>3</v>
      </c>
      <c r="B4" s="184"/>
      <c r="C4" s="184"/>
      <c r="D4" s="184" t="s">
        <v>4</v>
      </c>
      <c r="E4" s="184"/>
      <c r="F4" s="185" t="s">
        <v>5</v>
      </c>
      <c r="G4" s="185"/>
      <c r="H4" s="66" t="s">
        <v>6</v>
      </c>
      <c r="I4" s="186" t="s">
        <v>7</v>
      </c>
      <c r="J4" s="186"/>
      <c r="K4" s="186"/>
      <c r="L4" s="186" t="s">
        <v>8</v>
      </c>
      <c r="M4" s="186"/>
      <c r="N4" s="186"/>
    </row>
    <row r="5" spans="1:14" ht="3.2" customHeight="1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ht="35.25" customHeight="1" x14ac:dyDescent="0.2">
      <c r="A6" s="187" t="s">
        <v>223</v>
      </c>
      <c r="B6" s="188"/>
      <c r="C6" s="58"/>
      <c r="D6" s="189" t="s">
        <v>219</v>
      </c>
      <c r="E6" s="189"/>
      <c r="F6" s="57"/>
      <c r="G6" s="57"/>
      <c r="H6" s="57"/>
      <c r="I6" s="57"/>
      <c r="J6" s="57"/>
      <c r="K6" s="57"/>
      <c r="L6" s="57"/>
      <c r="M6" s="190">
        <v>3660.65</v>
      </c>
      <c r="N6" s="190"/>
    </row>
    <row r="7" spans="1:14" ht="21" customHeight="1" x14ac:dyDescent="0.2">
      <c r="A7" s="179">
        <v>90778</v>
      </c>
      <c r="B7" s="179"/>
      <c r="C7" s="179"/>
      <c r="D7" s="179" t="s">
        <v>228</v>
      </c>
      <c r="E7" s="179"/>
      <c r="F7" s="191" t="s">
        <v>14</v>
      </c>
      <c r="G7" s="191"/>
      <c r="H7" s="71">
        <v>15</v>
      </c>
      <c r="I7" s="192">
        <v>128.04</v>
      </c>
      <c r="J7" s="192"/>
      <c r="K7" s="192"/>
      <c r="L7" s="193">
        <f>ROUND(H7*I7,2)</f>
        <v>1920.6</v>
      </c>
      <c r="M7" s="193"/>
      <c r="N7" s="193"/>
    </row>
    <row r="8" spans="1:14" ht="27" customHeight="1" x14ac:dyDescent="0.2">
      <c r="A8" s="179">
        <v>2359</v>
      </c>
      <c r="B8" s="179"/>
      <c r="C8" s="179"/>
      <c r="D8" s="179" t="s">
        <v>229</v>
      </c>
      <c r="E8" s="179"/>
      <c r="F8" s="191" t="s">
        <v>14</v>
      </c>
      <c r="G8" s="191"/>
      <c r="H8" s="71">
        <v>15</v>
      </c>
      <c r="I8" s="192">
        <v>18.13</v>
      </c>
      <c r="J8" s="192"/>
      <c r="K8" s="192"/>
      <c r="L8" s="193">
        <f>ROUND(H8*I8,2)</f>
        <v>271.95</v>
      </c>
      <c r="M8" s="193"/>
      <c r="N8" s="193"/>
    </row>
    <row r="9" spans="1:14" ht="22.5" customHeight="1" x14ac:dyDescent="0.2">
      <c r="A9" s="194">
        <v>92144</v>
      </c>
      <c r="B9" s="194"/>
      <c r="C9" s="194"/>
      <c r="D9" s="194" t="s">
        <v>230</v>
      </c>
      <c r="E9" s="194"/>
      <c r="F9" s="195" t="s">
        <v>14</v>
      </c>
      <c r="G9" s="195"/>
      <c r="H9" s="72">
        <v>15</v>
      </c>
      <c r="I9" s="196">
        <v>36.659999999999997</v>
      </c>
      <c r="J9" s="196"/>
      <c r="K9" s="196"/>
      <c r="L9" s="197">
        <f>ROUND(H9*I9,2)</f>
        <v>549.9</v>
      </c>
      <c r="M9" s="197"/>
      <c r="N9" s="197"/>
    </row>
    <row r="10" spans="1:14" ht="30.75" customHeight="1" x14ac:dyDescent="0.2">
      <c r="A10" s="194">
        <v>4221</v>
      </c>
      <c r="B10" s="194"/>
      <c r="C10" s="194"/>
      <c r="D10" s="194" t="s">
        <v>231</v>
      </c>
      <c r="E10" s="194"/>
      <c r="F10" s="195" t="s">
        <v>232</v>
      </c>
      <c r="G10" s="195"/>
      <c r="H10" s="72">
        <v>160</v>
      </c>
      <c r="I10" s="196">
        <v>5.27</v>
      </c>
      <c r="J10" s="196"/>
      <c r="K10" s="196"/>
      <c r="L10" s="197">
        <f>ROUND(H10*I10,2)</f>
        <v>843.2</v>
      </c>
      <c r="M10" s="197"/>
      <c r="N10" s="197"/>
    </row>
    <row r="11" spans="1:14" ht="39" customHeight="1" x14ac:dyDescent="0.2">
      <c r="A11" s="194" t="s">
        <v>233</v>
      </c>
      <c r="B11" s="194"/>
      <c r="C11" s="194"/>
      <c r="D11" s="194" t="s">
        <v>234</v>
      </c>
      <c r="E11" s="194"/>
      <c r="F11" s="195" t="s">
        <v>69</v>
      </c>
      <c r="G11" s="195"/>
      <c r="H11" s="72">
        <v>25</v>
      </c>
      <c r="I11" s="196">
        <v>3</v>
      </c>
      <c r="J11" s="196"/>
      <c r="K11" s="196"/>
      <c r="L11" s="197">
        <f>ROUND(H11*I11,2)</f>
        <v>75</v>
      </c>
      <c r="M11" s="197"/>
      <c r="N11" s="197"/>
    </row>
    <row r="12" spans="1:14" ht="29.25" customHeight="1" x14ac:dyDescent="0.2">
      <c r="A12" s="198" t="s">
        <v>224</v>
      </c>
      <c r="B12" s="199"/>
      <c r="C12" s="199"/>
      <c r="D12" s="189" t="s">
        <v>221</v>
      </c>
      <c r="E12" s="189"/>
      <c r="F12" s="57"/>
      <c r="G12" s="57"/>
      <c r="H12" s="59"/>
      <c r="I12" s="59"/>
      <c r="J12" s="59"/>
      <c r="K12" s="59"/>
      <c r="L12" s="73"/>
      <c r="M12" s="200">
        <f>SUM(L13:N14)</f>
        <v>4535.6170000000166</v>
      </c>
      <c r="N12" s="201"/>
    </row>
    <row r="13" spans="1:14" ht="69" customHeight="1" x14ac:dyDescent="0.2">
      <c r="A13" s="202">
        <v>92140</v>
      </c>
      <c r="B13" s="203"/>
      <c r="C13" s="203"/>
      <c r="D13" s="203" t="s">
        <v>220</v>
      </c>
      <c r="E13" s="203"/>
      <c r="F13" s="204" t="s">
        <v>14</v>
      </c>
      <c r="G13" s="204"/>
      <c r="H13" s="65">
        <v>17.2904500430665</v>
      </c>
      <c r="I13" s="205">
        <v>92.88</v>
      </c>
      <c r="J13" s="205"/>
      <c r="K13" s="205"/>
      <c r="L13" s="206">
        <f>H13*I13</f>
        <v>1605.9370000000165</v>
      </c>
      <c r="M13" s="206"/>
      <c r="N13" s="206"/>
    </row>
    <row r="14" spans="1:14" ht="51.75" customHeight="1" x14ac:dyDescent="0.2">
      <c r="A14" s="202">
        <v>100302</v>
      </c>
      <c r="B14" s="203"/>
      <c r="C14" s="203"/>
      <c r="D14" s="203" t="s">
        <v>222</v>
      </c>
      <c r="E14" s="203"/>
      <c r="F14" s="213" t="s">
        <v>14</v>
      </c>
      <c r="G14" s="213"/>
      <c r="H14" s="65">
        <v>18</v>
      </c>
      <c r="I14" s="205">
        <v>162.76</v>
      </c>
      <c r="J14" s="205"/>
      <c r="K14" s="205"/>
      <c r="L14" s="206">
        <f>H14*I14</f>
        <v>2929.68</v>
      </c>
      <c r="M14" s="206"/>
      <c r="N14" s="206"/>
    </row>
    <row r="15" spans="1:14" ht="14.1" customHeight="1" x14ac:dyDescent="0.15">
      <c r="A15" s="207"/>
      <c r="B15" s="208"/>
      <c r="C15" s="208"/>
      <c r="D15" s="208"/>
      <c r="E15" s="208"/>
      <c r="F15" s="209"/>
      <c r="G15" s="209"/>
      <c r="H15" s="67"/>
      <c r="I15" s="210"/>
      <c r="J15" s="210"/>
      <c r="K15" s="210"/>
      <c r="L15" s="211"/>
      <c r="M15" s="211"/>
      <c r="N15" s="212"/>
    </row>
    <row r="16" spans="1:14" ht="51" customHeight="1" x14ac:dyDescent="0.2">
      <c r="A16" s="218" t="s">
        <v>249</v>
      </c>
      <c r="B16" s="219"/>
      <c r="C16" s="219"/>
      <c r="D16" s="220" t="s">
        <v>68</v>
      </c>
      <c r="E16" s="220"/>
      <c r="F16" s="221" t="s">
        <v>69</v>
      </c>
      <c r="G16" s="221"/>
      <c r="H16" s="122">
        <v>1</v>
      </c>
      <c r="I16" s="222">
        <v>771.37</v>
      </c>
      <c r="J16" s="222"/>
      <c r="K16" s="222"/>
      <c r="L16" s="222">
        <f>ROUND(H16*I16,2)</f>
        <v>771.37</v>
      </c>
      <c r="M16" s="222"/>
      <c r="N16" s="223"/>
    </row>
    <row r="17" spans="1:14" ht="36" customHeight="1" x14ac:dyDescent="0.15">
      <c r="A17" s="214">
        <v>37586</v>
      </c>
      <c r="B17" s="214"/>
      <c r="C17" s="214"/>
      <c r="D17" s="214" t="s">
        <v>244</v>
      </c>
      <c r="E17" s="214"/>
      <c r="F17" s="215" t="s">
        <v>245</v>
      </c>
      <c r="G17" s="215"/>
      <c r="H17" s="70">
        <v>4.9000000000000002E-2</v>
      </c>
      <c r="I17" s="216">
        <v>45.05</v>
      </c>
      <c r="J17" s="216"/>
      <c r="K17" s="216"/>
      <c r="L17" s="217">
        <f>ROUND(H17*I17,2)</f>
        <v>2.21</v>
      </c>
      <c r="M17" s="217"/>
      <c r="N17" s="217"/>
    </row>
    <row r="18" spans="1:14" ht="27.4" customHeight="1" x14ac:dyDescent="0.15">
      <c r="A18" s="214">
        <v>10848</v>
      </c>
      <c r="B18" s="214"/>
      <c r="C18" s="214"/>
      <c r="D18" s="214" t="s">
        <v>246</v>
      </c>
      <c r="E18" s="214"/>
      <c r="F18" s="215" t="s">
        <v>69</v>
      </c>
      <c r="G18" s="215"/>
      <c r="H18" s="70">
        <v>1</v>
      </c>
      <c r="I18" s="216">
        <v>753.75</v>
      </c>
      <c r="J18" s="216"/>
      <c r="K18" s="216"/>
      <c r="L18" s="217">
        <f>ROUND(H18*I18,2)</f>
        <v>753.75</v>
      </c>
      <c r="M18" s="217"/>
      <c r="N18" s="217"/>
    </row>
    <row r="19" spans="1:14" ht="27.4" customHeight="1" x14ac:dyDescent="0.15">
      <c r="A19" s="214">
        <v>88278</v>
      </c>
      <c r="B19" s="214"/>
      <c r="C19" s="214"/>
      <c r="D19" s="214" t="s">
        <v>247</v>
      </c>
      <c r="E19" s="214"/>
      <c r="F19" s="215" t="s">
        <v>14</v>
      </c>
      <c r="G19" s="215"/>
      <c r="H19" s="70">
        <v>0.61499999999999999</v>
      </c>
      <c r="I19" s="216">
        <v>18.739999999999998</v>
      </c>
      <c r="J19" s="216"/>
      <c r="K19" s="216"/>
      <c r="L19" s="217">
        <f>ROUND(H19*I19,2)</f>
        <v>11.53</v>
      </c>
      <c r="M19" s="217"/>
      <c r="N19" s="217"/>
    </row>
    <row r="20" spans="1:14" ht="2.85" customHeight="1" x14ac:dyDescent="0.15">
      <c r="A20" s="214">
        <v>88316</v>
      </c>
      <c r="B20" s="214"/>
      <c r="C20" s="214"/>
      <c r="D20" s="214" t="s">
        <v>248</v>
      </c>
      <c r="E20" s="214"/>
      <c r="F20" s="215" t="s">
        <v>14</v>
      </c>
      <c r="G20" s="215"/>
      <c r="H20" s="70">
        <v>0.20100000000000001</v>
      </c>
      <c r="I20" s="216">
        <v>19.3</v>
      </c>
      <c r="J20" s="216"/>
      <c r="K20" s="216"/>
      <c r="L20" s="217">
        <f>ROUND(H20*I20,2)</f>
        <v>3.88</v>
      </c>
      <c r="M20" s="217"/>
      <c r="N20" s="217"/>
    </row>
  </sheetData>
  <mergeCells count="78">
    <mergeCell ref="A20:C20"/>
    <mergeCell ref="D20:E20"/>
    <mergeCell ref="F20:G20"/>
    <mergeCell ref="I20:K20"/>
    <mergeCell ref="L20:N20"/>
    <mergeCell ref="A18:C18"/>
    <mergeCell ref="D18:E18"/>
    <mergeCell ref="F18:G18"/>
    <mergeCell ref="I18:K18"/>
    <mergeCell ref="L18:N18"/>
    <mergeCell ref="A19:C19"/>
    <mergeCell ref="D19:E19"/>
    <mergeCell ref="F19:G19"/>
    <mergeCell ref="I19:K19"/>
    <mergeCell ref="L19:N19"/>
    <mergeCell ref="A16:C16"/>
    <mergeCell ref="D16:E16"/>
    <mergeCell ref="F16:G16"/>
    <mergeCell ref="I16:K16"/>
    <mergeCell ref="L16:N16"/>
    <mergeCell ref="A17:C17"/>
    <mergeCell ref="D17:E17"/>
    <mergeCell ref="F17:G17"/>
    <mergeCell ref="I17:K17"/>
    <mergeCell ref="L17:N17"/>
    <mergeCell ref="A14:C14"/>
    <mergeCell ref="D14:E14"/>
    <mergeCell ref="F14:G14"/>
    <mergeCell ref="I14:K14"/>
    <mergeCell ref="L14:N14"/>
    <mergeCell ref="A15:C15"/>
    <mergeCell ref="D15:E15"/>
    <mergeCell ref="F15:G15"/>
    <mergeCell ref="I15:K15"/>
    <mergeCell ref="L15:N15"/>
    <mergeCell ref="A12:C12"/>
    <mergeCell ref="D12:E12"/>
    <mergeCell ref="M12:N12"/>
    <mergeCell ref="A13:C13"/>
    <mergeCell ref="D13:E13"/>
    <mergeCell ref="F13:G13"/>
    <mergeCell ref="I13:K13"/>
    <mergeCell ref="L13:N13"/>
    <mergeCell ref="A10:C10"/>
    <mergeCell ref="D10:E10"/>
    <mergeCell ref="F10:G10"/>
    <mergeCell ref="I10:K10"/>
    <mergeCell ref="L10:N10"/>
    <mergeCell ref="A11:C11"/>
    <mergeCell ref="D11:E11"/>
    <mergeCell ref="F11:G11"/>
    <mergeCell ref="I11:K11"/>
    <mergeCell ref="L11:N11"/>
    <mergeCell ref="A8:C8"/>
    <mergeCell ref="D8:E8"/>
    <mergeCell ref="F8:G8"/>
    <mergeCell ref="I8:K8"/>
    <mergeCell ref="L8:N8"/>
    <mergeCell ref="A9:C9"/>
    <mergeCell ref="D9:E9"/>
    <mergeCell ref="F9:G9"/>
    <mergeCell ref="I9:K9"/>
    <mergeCell ref="L9:N9"/>
    <mergeCell ref="A6:B6"/>
    <mergeCell ref="D6:E6"/>
    <mergeCell ref="M6:N6"/>
    <mergeCell ref="A7:C7"/>
    <mergeCell ref="D7:E7"/>
    <mergeCell ref="F7:G7"/>
    <mergeCell ref="I7:K7"/>
    <mergeCell ref="L7:N7"/>
    <mergeCell ref="H2:N2"/>
    <mergeCell ref="H3:N3"/>
    <mergeCell ref="A4:C4"/>
    <mergeCell ref="D4:E4"/>
    <mergeCell ref="F4:G4"/>
    <mergeCell ref="I4:K4"/>
    <mergeCell ref="L4:N4"/>
  </mergeCells>
  <pageMargins left="0.62007900000000005" right="0.472441" top="0.472441" bottom="0.472441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topLeftCell="A2" zoomScaleNormal="100" zoomScaleSheetLayoutView="100" zoomScalePageLayoutView="130" workbookViewId="0">
      <selection activeCell="C11" sqref="C11"/>
    </sheetView>
  </sheetViews>
  <sheetFormatPr defaultColWidth="11.19921875" defaultRowHeight="15" x14ac:dyDescent="0.2"/>
  <cols>
    <col min="1" max="1" width="8.69921875" customWidth="1"/>
    <col min="2" max="2" width="11.59765625" style="35" customWidth="1"/>
    <col min="3" max="3" width="28.3984375" customWidth="1"/>
    <col min="4" max="4" width="8.69921875" style="35" customWidth="1"/>
    <col min="5" max="5" width="11.59765625" style="35" customWidth="1"/>
    <col min="6" max="6" width="7.296875" style="35" customWidth="1"/>
    <col min="7" max="7" width="10.69921875" style="35" customWidth="1"/>
    <col min="8" max="8" width="11.19921875" style="114"/>
    <col min="9" max="9" width="11.19921875" style="124"/>
    <col min="10" max="10" width="11.19921875" style="126"/>
    <col min="11" max="11" width="11.19921875" style="125"/>
    <col min="16" max="16" width="11.5" bestFit="1" customWidth="1"/>
  </cols>
  <sheetData>
    <row r="1" spans="1:17" ht="0" hidden="1" customHeight="1" thickBot="1" x14ac:dyDescent="0.25">
      <c r="A1" s="1"/>
      <c r="B1" s="1"/>
      <c r="C1" s="1"/>
      <c r="D1" s="1"/>
      <c r="E1" s="1"/>
      <c r="F1" s="1"/>
      <c r="G1" s="1"/>
    </row>
    <row r="2" spans="1:17" ht="27.75" customHeight="1" x14ac:dyDescent="0.2">
      <c r="A2" s="108" t="s">
        <v>180</v>
      </c>
      <c r="B2" s="99" t="s">
        <v>181</v>
      </c>
      <c r="C2" s="98" t="s">
        <v>4</v>
      </c>
      <c r="D2" s="99" t="s">
        <v>5</v>
      </c>
      <c r="E2" s="100" t="s">
        <v>6</v>
      </c>
      <c r="F2" s="100" t="s">
        <v>7</v>
      </c>
      <c r="G2" s="100" t="s">
        <v>8</v>
      </c>
      <c r="H2" s="80" t="s">
        <v>182</v>
      </c>
      <c r="I2" s="124" t="s">
        <v>292</v>
      </c>
      <c r="J2" s="140" t="s">
        <v>294</v>
      </c>
      <c r="K2" s="126" t="s">
        <v>293</v>
      </c>
    </row>
    <row r="3" spans="1:17" ht="178.5" x14ac:dyDescent="0.2">
      <c r="A3" s="147" t="s">
        <v>291</v>
      </c>
      <c r="B3" s="87"/>
      <c r="C3" s="89" t="s">
        <v>189</v>
      </c>
      <c r="D3" s="88" t="s">
        <v>69</v>
      </c>
      <c r="E3" s="90">
        <v>1</v>
      </c>
      <c r="F3" s="91">
        <v>20200</v>
      </c>
      <c r="G3" s="91">
        <f>ROUND(E3*F3,2)</f>
        <v>20200</v>
      </c>
      <c r="H3" s="160">
        <f>ROUND(G3*1.15,2)</f>
        <v>23230</v>
      </c>
      <c r="I3" s="124">
        <f>H3/H60</f>
        <v>0.17801191875238703</v>
      </c>
      <c r="J3" s="124">
        <f>I3</f>
        <v>0.17801191875238703</v>
      </c>
    </row>
    <row r="4" spans="1:17" ht="89.25" x14ac:dyDescent="0.2">
      <c r="A4" s="147" t="s">
        <v>289</v>
      </c>
      <c r="B4" s="92"/>
      <c r="C4" s="94" t="s">
        <v>186</v>
      </c>
      <c r="D4" s="95" t="s">
        <v>69</v>
      </c>
      <c r="E4" s="95">
        <v>1</v>
      </c>
      <c r="F4" s="96">
        <v>18300</v>
      </c>
      <c r="G4" s="96">
        <f>ROUND(E4*F4,2)</f>
        <v>18300</v>
      </c>
      <c r="H4" s="161">
        <f>ROUND(G4*1.15,2)</f>
        <v>21045</v>
      </c>
      <c r="I4" s="124">
        <f t="shared" ref="I4:I35" si="0">H4/$H$60</f>
        <v>0.1612682234241922</v>
      </c>
      <c r="J4" s="124">
        <f>J3+I4</f>
        <v>0.3392801421765792</v>
      </c>
    </row>
    <row r="5" spans="1:17" ht="25.5" x14ac:dyDescent="0.2">
      <c r="A5" s="139" t="s">
        <v>254</v>
      </c>
      <c r="B5" s="150">
        <v>93566</v>
      </c>
      <c r="C5" s="151" t="s">
        <v>16</v>
      </c>
      <c r="D5" s="152" t="s">
        <v>17</v>
      </c>
      <c r="E5" s="157">
        <v>2</v>
      </c>
      <c r="F5" s="154">
        <v>4435.29</v>
      </c>
      <c r="G5" s="154">
        <f>ROUND(E5*F5,2)</f>
        <v>8870.58</v>
      </c>
      <c r="H5" s="162">
        <f>G5*1.25</f>
        <v>11088.225</v>
      </c>
      <c r="I5" s="124">
        <f t="shared" si="0"/>
        <v>8.4969272828591763E-2</v>
      </c>
      <c r="J5" s="124">
        <f t="shared" ref="J5:J54" si="1">J4+I5</f>
        <v>0.42424941500517099</v>
      </c>
    </row>
    <row r="6" spans="1:17" ht="38.25" x14ac:dyDescent="0.2">
      <c r="A6" s="147" t="s">
        <v>193</v>
      </c>
      <c r="B6" s="92"/>
      <c r="C6" s="94" t="s">
        <v>194</v>
      </c>
      <c r="D6" s="93" t="s">
        <v>69</v>
      </c>
      <c r="E6" s="95">
        <v>1</v>
      </c>
      <c r="F6" s="96">
        <v>9400</v>
      </c>
      <c r="G6" s="96">
        <f>ROUND(E6*F6,2)</f>
        <v>9400</v>
      </c>
      <c r="H6" s="161">
        <f>ROUND(G6*1.15,2)</f>
        <v>10810</v>
      </c>
      <c r="I6" s="124">
        <f t="shared" si="0"/>
        <v>8.2837229518437527E-2</v>
      </c>
      <c r="J6" s="124">
        <f t="shared" si="1"/>
        <v>0.50708664452360852</v>
      </c>
    </row>
    <row r="7" spans="1:17" ht="25.5" x14ac:dyDescent="0.2">
      <c r="A7" s="139" t="s">
        <v>253</v>
      </c>
      <c r="B7" s="117">
        <v>88326</v>
      </c>
      <c r="C7" s="105" t="s">
        <v>15</v>
      </c>
      <c r="D7" s="123" t="s">
        <v>14</v>
      </c>
      <c r="E7" s="158">
        <v>210</v>
      </c>
      <c r="F7" s="155">
        <v>24.12</v>
      </c>
      <c r="G7" s="155">
        <f>ROUND(E7*F7,2)</f>
        <v>5065.2</v>
      </c>
      <c r="H7" s="163">
        <f t="shared" ref="H7:H17" si="2">G7*1.25</f>
        <v>6331.5</v>
      </c>
      <c r="I7" s="124">
        <f t="shared" si="0"/>
        <v>4.8518401359480774E-2</v>
      </c>
      <c r="J7" s="124">
        <f t="shared" si="1"/>
        <v>0.55560504588308934</v>
      </c>
    </row>
    <row r="8" spans="1:17" ht="25.5" x14ac:dyDescent="0.2">
      <c r="A8" s="74" t="s">
        <v>251</v>
      </c>
      <c r="B8" s="115" t="s">
        <v>224</v>
      </c>
      <c r="C8" s="89" t="s">
        <v>221</v>
      </c>
      <c r="D8" s="60" t="s">
        <v>250</v>
      </c>
      <c r="E8" s="120">
        <v>1</v>
      </c>
      <c r="F8" s="121">
        <f>COMPOSIÇÕES!M12</f>
        <v>4535.6170000000166</v>
      </c>
      <c r="G8" s="119">
        <f>F8</f>
        <v>4535.6170000000166</v>
      </c>
      <c r="H8" s="164">
        <f t="shared" si="2"/>
        <v>5669.5212500000207</v>
      </c>
      <c r="I8" s="124">
        <f t="shared" si="0"/>
        <v>4.3445645980195242E-2</v>
      </c>
      <c r="J8" s="124">
        <f t="shared" si="1"/>
        <v>0.59905069186328463</v>
      </c>
      <c r="N8" t="s">
        <v>296</v>
      </c>
    </row>
    <row r="9" spans="1:17" ht="51" x14ac:dyDescent="0.2">
      <c r="A9" s="139" t="s">
        <v>267</v>
      </c>
      <c r="B9" s="117">
        <v>98078</v>
      </c>
      <c r="C9" s="105" t="s">
        <v>297</v>
      </c>
      <c r="D9" s="123" t="s">
        <v>26</v>
      </c>
      <c r="E9" s="158">
        <v>1</v>
      </c>
      <c r="F9" s="155">
        <v>4261.22</v>
      </c>
      <c r="G9" s="155">
        <f>ROUND(E9*F9,2)</f>
        <v>4261.22</v>
      </c>
      <c r="H9" s="163">
        <f t="shared" si="2"/>
        <v>5326.5250000000005</v>
      </c>
      <c r="I9" s="124">
        <f t="shared" si="0"/>
        <v>4.0817259385818268E-2</v>
      </c>
      <c r="J9" s="124">
        <f t="shared" si="1"/>
        <v>0.6398679512491029</v>
      </c>
      <c r="N9" s="127" t="s">
        <v>101</v>
      </c>
      <c r="O9" s="127">
        <v>3</v>
      </c>
      <c r="P9" s="148">
        <f>O9/O12</f>
        <v>5.7692307692307696E-2</v>
      </c>
      <c r="Q9" s="224">
        <f>P9+P10</f>
        <v>0.21153846153846156</v>
      </c>
    </row>
    <row r="10" spans="1:17" ht="38.25" x14ac:dyDescent="0.2">
      <c r="A10" s="139" t="s">
        <v>280</v>
      </c>
      <c r="B10" s="117">
        <v>88497</v>
      </c>
      <c r="C10" s="105" t="s">
        <v>61</v>
      </c>
      <c r="D10" s="123" t="s">
        <v>20</v>
      </c>
      <c r="E10" s="158">
        <v>239.6</v>
      </c>
      <c r="F10" s="155">
        <v>15.7</v>
      </c>
      <c r="G10" s="155">
        <f>ROUND(E10*F10,2)</f>
        <v>3761.72</v>
      </c>
      <c r="H10" s="163">
        <f t="shared" si="2"/>
        <v>4702.1499999999996</v>
      </c>
      <c r="I10" s="124">
        <f t="shared" si="0"/>
        <v>3.6032662236828952E-2</v>
      </c>
      <c r="J10" s="124">
        <f t="shared" si="1"/>
        <v>0.67590061348593189</v>
      </c>
      <c r="N10" s="127" t="s">
        <v>125</v>
      </c>
      <c r="O10" s="127">
        <v>8</v>
      </c>
      <c r="P10" s="148">
        <f>O10/O12</f>
        <v>0.15384615384615385</v>
      </c>
      <c r="Q10" s="225"/>
    </row>
    <row r="11" spans="1:17" ht="38.25" x14ac:dyDescent="0.2">
      <c r="A11" s="139" t="s">
        <v>281</v>
      </c>
      <c r="B11" s="117">
        <v>95622</v>
      </c>
      <c r="C11" s="105" t="s">
        <v>76</v>
      </c>
      <c r="D11" s="123" t="s">
        <v>20</v>
      </c>
      <c r="E11" s="158">
        <v>239.6</v>
      </c>
      <c r="F11" s="155">
        <v>15.61</v>
      </c>
      <c r="G11" s="155">
        <f>ROUND(E11*F11,2)</f>
        <v>3740.16</v>
      </c>
      <c r="H11" s="163">
        <f t="shared" si="2"/>
        <v>4675.2</v>
      </c>
      <c r="I11" s="124">
        <f t="shared" si="0"/>
        <v>3.5826143889417121E-2</v>
      </c>
      <c r="J11" s="124">
        <f t="shared" si="1"/>
        <v>0.71172675737534896</v>
      </c>
      <c r="N11" s="127" t="s">
        <v>138</v>
      </c>
      <c r="O11" s="127">
        <v>41</v>
      </c>
      <c r="P11" s="149">
        <f>O11/O12</f>
        <v>0.78846153846153844</v>
      </c>
    </row>
    <row r="12" spans="1:17" ht="24" customHeight="1" x14ac:dyDescent="0.2">
      <c r="A12" s="74" t="s">
        <v>185</v>
      </c>
      <c r="B12" s="115" t="s">
        <v>223</v>
      </c>
      <c r="C12" s="89" t="s">
        <v>219</v>
      </c>
      <c r="D12" s="60" t="s">
        <v>250</v>
      </c>
      <c r="E12" s="60">
        <v>1</v>
      </c>
      <c r="F12" s="119">
        <f>COMPOSIÇÕES!M6</f>
        <v>3660.65</v>
      </c>
      <c r="G12" s="119">
        <f>F12</f>
        <v>3660.65</v>
      </c>
      <c r="H12" s="164">
        <f t="shared" si="2"/>
        <v>4575.8125</v>
      </c>
      <c r="I12" s="124">
        <f t="shared" si="0"/>
        <v>3.5064535642537968E-2</v>
      </c>
      <c r="J12" s="124">
        <f t="shared" si="1"/>
        <v>0.74679129301788694</v>
      </c>
      <c r="O12" s="127">
        <f>SUM(O9:O11)</f>
        <v>52</v>
      </c>
    </row>
    <row r="13" spans="1:17" ht="76.5" x14ac:dyDescent="0.2">
      <c r="A13" s="139" t="s">
        <v>195</v>
      </c>
      <c r="B13" s="117">
        <v>92568</v>
      </c>
      <c r="C13" s="105" t="s">
        <v>23</v>
      </c>
      <c r="D13" s="123" t="s">
        <v>20</v>
      </c>
      <c r="E13" s="158">
        <v>20</v>
      </c>
      <c r="F13" s="155">
        <v>151.49</v>
      </c>
      <c r="G13" s="155">
        <f t="shared" ref="G13:G35" si="3">ROUND(E13*F13,2)</f>
        <v>3029.8</v>
      </c>
      <c r="H13" s="163">
        <f t="shared" si="2"/>
        <v>3787.25</v>
      </c>
      <c r="I13" s="124">
        <f t="shared" si="0"/>
        <v>2.9021766650666282E-2</v>
      </c>
      <c r="J13" s="124">
        <f t="shared" si="1"/>
        <v>0.77581305966855318</v>
      </c>
    </row>
    <row r="14" spans="1:17" ht="38.25" x14ac:dyDescent="0.2">
      <c r="A14" s="139" t="s">
        <v>200</v>
      </c>
      <c r="B14" s="117">
        <v>100701</v>
      </c>
      <c r="C14" s="105" t="s">
        <v>30</v>
      </c>
      <c r="D14" s="123" t="s">
        <v>20</v>
      </c>
      <c r="E14" s="158">
        <v>4</v>
      </c>
      <c r="F14" s="155">
        <v>662.8</v>
      </c>
      <c r="G14" s="155">
        <f t="shared" si="3"/>
        <v>2651.2</v>
      </c>
      <c r="H14" s="163">
        <f t="shared" si="2"/>
        <v>3314</v>
      </c>
      <c r="I14" s="124">
        <f t="shared" si="0"/>
        <v>2.539524316596688E-2</v>
      </c>
      <c r="J14" s="124">
        <f t="shared" si="1"/>
        <v>0.80120830283452005</v>
      </c>
    </row>
    <row r="15" spans="1:17" ht="89.25" x14ac:dyDescent="0.2">
      <c r="A15" s="139" t="s">
        <v>263</v>
      </c>
      <c r="B15" s="117">
        <v>104474</v>
      </c>
      <c r="C15" s="105" t="s">
        <v>39</v>
      </c>
      <c r="D15" s="123" t="s">
        <v>26</v>
      </c>
      <c r="E15" s="158">
        <v>6</v>
      </c>
      <c r="F15" s="155">
        <v>335.24</v>
      </c>
      <c r="G15" s="155">
        <f t="shared" si="3"/>
        <v>2011.44</v>
      </c>
      <c r="H15" s="163">
        <f t="shared" si="2"/>
        <v>2514.3000000000002</v>
      </c>
      <c r="I15" s="124">
        <f t="shared" si="0"/>
        <v>1.9267127306032146E-2</v>
      </c>
      <c r="J15" s="124">
        <f t="shared" si="1"/>
        <v>0.82047543014055224</v>
      </c>
    </row>
    <row r="16" spans="1:17" ht="63.75" x14ac:dyDescent="0.2">
      <c r="A16" s="139" t="s">
        <v>188</v>
      </c>
      <c r="B16" s="117">
        <v>10775</v>
      </c>
      <c r="C16" s="105" t="s">
        <v>10</v>
      </c>
      <c r="D16" s="123" t="s">
        <v>11</v>
      </c>
      <c r="E16" s="158">
        <v>2</v>
      </c>
      <c r="F16" s="155">
        <v>895</v>
      </c>
      <c r="G16" s="155">
        <f t="shared" si="3"/>
        <v>1790</v>
      </c>
      <c r="H16" s="163">
        <f t="shared" si="2"/>
        <v>2237.5</v>
      </c>
      <c r="I16" s="124">
        <f t="shared" si="0"/>
        <v>1.7146003797178906E-2</v>
      </c>
      <c r="J16" s="124">
        <f t="shared" si="1"/>
        <v>0.83762143393773114</v>
      </c>
    </row>
    <row r="17" spans="1:10" ht="25.5" x14ac:dyDescent="0.2">
      <c r="A17" s="139" t="s">
        <v>286</v>
      </c>
      <c r="B17" s="117" t="s">
        <v>249</v>
      </c>
      <c r="C17" s="105" t="s">
        <v>68</v>
      </c>
      <c r="D17" s="123" t="s">
        <v>69</v>
      </c>
      <c r="E17" s="158">
        <v>1</v>
      </c>
      <c r="F17" s="155">
        <f>COMPOSIÇÕES!L13</f>
        <v>1605.9370000000165</v>
      </c>
      <c r="G17" s="155">
        <f t="shared" si="3"/>
        <v>1605.94</v>
      </c>
      <c r="H17" s="163">
        <f t="shared" si="2"/>
        <v>2007.4250000000002</v>
      </c>
      <c r="I17" s="124">
        <f t="shared" si="0"/>
        <v>1.5382934825721504E-2</v>
      </c>
      <c r="J17" s="124">
        <f t="shared" si="1"/>
        <v>0.85300436876345265</v>
      </c>
    </row>
    <row r="18" spans="1:10" ht="25.5" x14ac:dyDescent="0.2">
      <c r="A18" s="147" t="s">
        <v>195</v>
      </c>
      <c r="B18" s="87"/>
      <c r="C18" s="89" t="s">
        <v>196</v>
      </c>
      <c r="D18" s="88" t="s">
        <v>69</v>
      </c>
      <c r="E18" s="90">
        <v>1</v>
      </c>
      <c r="F18" s="91">
        <v>1700</v>
      </c>
      <c r="G18" s="91">
        <f t="shared" si="3"/>
        <v>1700</v>
      </c>
      <c r="H18" s="160">
        <f>ROUND(G18*1.15,2)</f>
        <v>1955</v>
      </c>
      <c r="I18" s="124">
        <f t="shared" si="0"/>
        <v>1.4981201083121681E-2</v>
      </c>
      <c r="J18" s="124">
        <f t="shared" si="1"/>
        <v>0.86798556984657438</v>
      </c>
    </row>
    <row r="19" spans="1:10" ht="63.75" x14ac:dyDescent="0.2">
      <c r="A19" s="139" t="s">
        <v>257</v>
      </c>
      <c r="B19" s="117">
        <v>101493</v>
      </c>
      <c r="C19" s="105" t="s">
        <v>34</v>
      </c>
      <c r="D19" s="123" t="s">
        <v>26</v>
      </c>
      <c r="E19" s="158">
        <v>1</v>
      </c>
      <c r="F19" s="155">
        <v>1402.66</v>
      </c>
      <c r="G19" s="155">
        <f t="shared" si="3"/>
        <v>1402.66</v>
      </c>
      <c r="H19" s="163">
        <f>G19*1.25</f>
        <v>1753.325</v>
      </c>
      <c r="I19" s="124">
        <f t="shared" si="0"/>
        <v>1.3435761835838528E-2</v>
      </c>
      <c r="J19" s="124">
        <f t="shared" si="1"/>
        <v>0.88142133168241288</v>
      </c>
    </row>
    <row r="20" spans="1:10" ht="25.5" x14ac:dyDescent="0.2">
      <c r="A20" s="147" t="s">
        <v>191</v>
      </c>
      <c r="B20" s="87"/>
      <c r="C20" s="89" t="s">
        <v>192</v>
      </c>
      <c r="D20" s="88" t="s">
        <v>69</v>
      </c>
      <c r="E20" s="90">
        <v>1</v>
      </c>
      <c r="F20" s="91">
        <v>1500</v>
      </c>
      <c r="G20" s="91">
        <f t="shared" si="3"/>
        <v>1500</v>
      </c>
      <c r="H20" s="160">
        <f>ROUND(G20*1.15,2)</f>
        <v>1725</v>
      </c>
      <c r="I20" s="124">
        <f t="shared" si="0"/>
        <v>1.3218706838048542E-2</v>
      </c>
      <c r="J20" s="124">
        <f t="shared" si="1"/>
        <v>0.89464003852046137</v>
      </c>
    </row>
    <row r="21" spans="1:10" x14ac:dyDescent="0.2">
      <c r="A21" s="139" t="s">
        <v>252</v>
      </c>
      <c r="B21" s="132">
        <v>103689</v>
      </c>
      <c r="C21" s="102" t="s">
        <v>12</v>
      </c>
      <c r="D21" s="136" t="s">
        <v>13</v>
      </c>
      <c r="E21" s="159">
        <v>4</v>
      </c>
      <c r="F21" s="156">
        <v>311.55</v>
      </c>
      <c r="G21" s="155">
        <f t="shared" si="3"/>
        <v>1246.2</v>
      </c>
      <c r="H21" s="163">
        <f t="shared" ref="H21:H43" si="4">G21*1.25</f>
        <v>1557.75</v>
      </c>
      <c r="I21" s="124">
        <f t="shared" si="0"/>
        <v>1.1937067001142096E-2</v>
      </c>
      <c r="J21" s="124">
        <f t="shared" si="1"/>
        <v>0.90657710552160342</v>
      </c>
    </row>
    <row r="22" spans="1:10" ht="25.5" x14ac:dyDescent="0.2">
      <c r="A22" s="139" t="s">
        <v>287</v>
      </c>
      <c r="B22" s="117">
        <v>99805</v>
      </c>
      <c r="C22" s="105" t="s">
        <v>70</v>
      </c>
      <c r="D22" s="123" t="s">
        <v>20</v>
      </c>
      <c r="E22" s="158">
        <v>120</v>
      </c>
      <c r="F22" s="155">
        <v>10.19</v>
      </c>
      <c r="G22" s="155">
        <f t="shared" si="3"/>
        <v>1222.8</v>
      </c>
      <c r="H22" s="163">
        <f t="shared" si="4"/>
        <v>1528.5</v>
      </c>
      <c r="I22" s="124">
        <f t="shared" si="0"/>
        <v>1.1712923711279534E-2</v>
      </c>
      <c r="J22" s="124">
        <f t="shared" si="1"/>
        <v>0.91829002923288294</v>
      </c>
    </row>
    <row r="23" spans="1:10" ht="63.75" x14ac:dyDescent="0.2">
      <c r="A23" s="139" t="s">
        <v>255</v>
      </c>
      <c r="B23" s="117">
        <v>94204</v>
      </c>
      <c r="C23" s="105" t="s">
        <v>24</v>
      </c>
      <c r="D23" s="123" t="s">
        <v>20</v>
      </c>
      <c r="E23" s="158">
        <v>20</v>
      </c>
      <c r="F23" s="155">
        <v>46.34</v>
      </c>
      <c r="G23" s="155">
        <f t="shared" si="3"/>
        <v>926.8</v>
      </c>
      <c r="H23" s="163">
        <f t="shared" si="4"/>
        <v>1158.5</v>
      </c>
      <c r="I23" s="124">
        <f t="shared" si="0"/>
        <v>8.8776068822488327E-3</v>
      </c>
      <c r="J23" s="124">
        <f t="shared" si="1"/>
        <v>0.92716763611513175</v>
      </c>
    </row>
    <row r="24" spans="1:10" ht="102" x14ac:dyDescent="0.2">
      <c r="A24" s="139" t="s">
        <v>198</v>
      </c>
      <c r="B24" s="117">
        <v>91315</v>
      </c>
      <c r="C24" s="105" t="s">
        <v>29</v>
      </c>
      <c r="D24" s="123" t="s">
        <v>26</v>
      </c>
      <c r="E24" s="158">
        <v>1</v>
      </c>
      <c r="F24" s="155">
        <v>872.09</v>
      </c>
      <c r="G24" s="155">
        <f t="shared" si="3"/>
        <v>872.09</v>
      </c>
      <c r="H24" s="163">
        <f t="shared" si="4"/>
        <v>1090.1125</v>
      </c>
      <c r="I24" s="124">
        <f t="shared" si="0"/>
        <v>8.3535522075317038E-3</v>
      </c>
      <c r="J24" s="124">
        <f t="shared" si="1"/>
        <v>0.93552118832266351</v>
      </c>
    </row>
    <row r="25" spans="1:10" ht="63.75" x14ac:dyDescent="0.2">
      <c r="A25" s="139" t="s">
        <v>202</v>
      </c>
      <c r="B25" s="117">
        <v>91338</v>
      </c>
      <c r="C25" s="105" t="s">
        <v>31</v>
      </c>
      <c r="D25" s="123" t="s">
        <v>20</v>
      </c>
      <c r="E25" s="158">
        <v>1</v>
      </c>
      <c r="F25" s="155">
        <v>856.73</v>
      </c>
      <c r="G25" s="155">
        <f t="shared" si="3"/>
        <v>856.73</v>
      </c>
      <c r="H25" s="163">
        <f t="shared" si="4"/>
        <v>1070.9124999999999</v>
      </c>
      <c r="I25" s="124">
        <f t="shared" si="0"/>
        <v>8.2064222531603812E-3</v>
      </c>
      <c r="J25" s="124">
        <f t="shared" si="1"/>
        <v>0.94372761057582388</v>
      </c>
    </row>
    <row r="26" spans="1:10" ht="63.75" x14ac:dyDescent="0.2">
      <c r="A26" s="139" t="s">
        <v>265</v>
      </c>
      <c r="B26" s="117">
        <v>97591</v>
      </c>
      <c r="C26" s="105" t="s">
        <v>41</v>
      </c>
      <c r="D26" s="123" t="s">
        <v>26</v>
      </c>
      <c r="E26" s="158">
        <v>6</v>
      </c>
      <c r="F26" s="155">
        <v>125.72</v>
      </c>
      <c r="G26" s="155">
        <f t="shared" si="3"/>
        <v>754.32</v>
      </c>
      <c r="H26" s="163">
        <f t="shared" si="4"/>
        <v>942.90000000000009</v>
      </c>
      <c r="I26" s="124">
        <f t="shared" si="0"/>
        <v>7.2254601029541864E-3</v>
      </c>
      <c r="J26" s="124">
        <f t="shared" si="1"/>
        <v>0.9509530706787781</v>
      </c>
    </row>
    <row r="27" spans="1:10" x14ac:dyDescent="0.2">
      <c r="A27" s="139" t="s">
        <v>262</v>
      </c>
      <c r="B27" s="117">
        <v>104473</v>
      </c>
      <c r="C27" s="105" t="s">
        <v>38</v>
      </c>
      <c r="D27" s="123" t="s">
        <v>26</v>
      </c>
      <c r="E27" s="158">
        <v>3</v>
      </c>
      <c r="F27" s="155">
        <v>156.88</v>
      </c>
      <c r="G27" s="155">
        <f t="shared" si="3"/>
        <v>470.64</v>
      </c>
      <c r="H27" s="163">
        <f t="shared" si="4"/>
        <v>588.29999999999995</v>
      </c>
      <c r="I27" s="124">
        <f t="shared" si="0"/>
        <v>4.5081537581588152E-3</v>
      </c>
      <c r="J27" s="124">
        <f t="shared" si="1"/>
        <v>0.95546122443693693</v>
      </c>
    </row>
    <row r="28" spans="1:10" ht="51" x14ac:dyDescent="0.2">
      <c r="A28" s="139" t="s">
        <v>193</v>
      </c>
      <c r="B28" s="117">
        <v>100395</v>
      </c>
      <c r="C28" s="105" t="s">
        <v>21</v>
      </c>
      <c r="D28" s="123" t="s">
        <v>20</v>
      </c>
      <c r="E28" s="158">
        <v>20</v>
      </c>
      <c r="F28" s="155">
        <v>23.15</v>
      </c>
      <c r="G28" s="155">
        <f t="shared" si="3"/>
        <v>463</v>
      </c>
      <c r="H28" s="163">
        <f t="shared" si="4"/>
        <v>578.75</v>
      </c>
      <c r="I28" s="124">
        <f t="shared" si="0"/>
        <v>4.4349719318959964E-3</v>
      </c>
      <c r="J28" s="124">
        <f t="shared" si="1"/>
        <v>0.95989619636883294</v>
      </c>
    </row>
    <row r="29" spans="1:10" ht="63.75" x14ac:dyDescent="0.2">
      <c r="A29" s="139" t="s">
        <v>276</v>
      </c>
      <c r="B29" s="117">
        <v>87530</v>
      </c>
      <c r="C29" s="105" t="s">
        <v>56</v>
      </c>
      <c r="D29" s="123" t="s">
        <v>20</v>
      </c>
      <c r="E29" s="158">
        <v>12</v>
      </c>
      <c r="F29" s="155">
        <v>33.380000000000003</v>
      </c>
      <c r="G29" s="155">
        <f t="shared" si="3"/>
        <v>400.56</v>
      </c>
      <c r="H29" s="163">
        <f t="shared" si="4"/>
        <v>500.7</v>
      </c>
      <c r="I29" s="124">
        <f t="shared" si="0"/>
        <v>3.8368733413396547E-3</v>
      </c>
      <c r="J29" s="124">
        <f t="shared" si="1"/>
        <v>0.96373306971017259</v>
      </c>
    </row>
    <row r="30" spans="1:10" ht="102" x14ac:dyDescent="0.2">
      <c r="A30" s="139" t="s">
        <v>277</v>
      </c>
      <c r="B30" s="117">
        <v>87535</v>
      </c>
      <c r="C30" s="105" t="s">
        <v>57</v>
      </c>
      <c r="D30" s="123" t="s">
        <v>20</v>
      </c>
      <c r="E30" s="158">
        <v>12</v>
      </c>
      <c r="F30" s="155">
        <v>30.09</v>
      </c>
      <c r="G30" s="155">
        <f t="shared" si="3"/>
        <v>361.08</v>
      </c>
      <c r="H30" s="163">
        <f t="shared" si="4"/>
        <v>451.34999999999997</v>
      </c>
      <c r="I30" s="124">
        <f t="shared" si="0"/>
        <v>3.4587033804946137E-3</v>
      </c>
      <c r="J30" s="124">
        <f t="shared" si="1"/>
        <v>0.96719177309066717</v>
      </c>
    </row>
    <row r="31" spans="1:10" ht="63.75" x14ac:dyDescent="0.2">
      <c r="A31" s="139" t="s">
        <v>264</v>
      </c>
      <c r="B31" s="117">
        <v>97590</v>
      </c>
      <c r="C31" s="105" t="s">
        <v>40</v>
      </c>
      <c r="D31" s="123" t="s">
        <v>26</v>
      </c>
      <c r="E31" s="158">
        <v>3</v>
      </c>
      <c r="F31" s="155">
        <v>97.24</v>
      </c>
      <c r="G31" s="155">
        <f t="shared" si="3"/>
        <v>291.72000000000003</v>
      </c>
      <c r="H31" s="163">
        <f t="shared" si="4"/>
        <v>364.65000000000003</v>
      </c>
      <c r="I31" s="124">
        <f t="shared" si="0"/>
        <v>2.7943196802866091E-3</v>
      </c>
      <c r="J31" s="124">
        <f t="shared" si="1"/>
        <v>0.96998609277095382</v>
      </c>
    </row>
    <row r="32" spans="1:10" ht="51" x14ac:dyDescent="0.2">
      <c r="A32" s="139" t="s">
        <v>268</v>
      </c>
      <c r="B32" s="117">
        <v>86909</v>
      </c>
      <c r="C32" s="105" t="s">
        <v>46</v>
      </c>
      <c r="D32" s="123" t="s">
        <v>26</v>
      </c>
      <c r="E32" s="158">
        <v>2</v>
      </c>
      <c r="F32" s="155">
        <v>137.41999999999999</v>
      </c>
      <c r="G32" s="155">
        <f t="shared" si="3"/>
        <v>274.83999999999997</v>
      </c>
      <c r="H32" s="163">
        <f t="shared" si="4"/>
        <v>343.54999999999995</v>
      </c>
      <c r="I32" s="124">
        <f t="shared" si="0"/>
        <v>2.6326299908472901E-3</v>
      </c>
      <c r="J32" s="124">
        <f t="shared" si="1"/>
        <v>0.97261872276180106</v>
      </c>
    </row>
    <row r="33" spans="1:10" ht="76.5" x14ac:dyDescent="0.2">
      <c r="A33" s="139" t="s">
        <v>266</v>
      </c>
      <c r="B33" s="117">
        <v>89957</v>
      </c>
      <c r="C33" s="105" t="s">
        <v>44</v>
      </c>
      <c r="D33" s="123" t="s">
        <v>26</v>
      </c>
      <c r="E33" s="158">
        <v>2</v>
      </c>
      <c r="F33" s="155">
        <v>131.99</v>
      </c>
      <c r="G33" s="155">
        <f t="shared" si="3"/>
        <v>263.98</v>
      </c>
      <c r="H33" s="163">
        <f t="shared" si="4"/>
        <v>329.97500000000002</v>
      </c>
      <c r="I33" s="124">
        <f t="shared" si="0"/>
        <v>2.5286045152956914E-3</v>
      </c>
      <c r="J33" s="124">
        <f t="shared" si="1"/>
        <v>0.97514732727709674</v>
      </c>
    </row>
    <row r="34" spans="1:10" ht="51" x14ac:dyDescent="0.2">
      <c r="A34" s="139" t="s">
        <v>285</v>
      </c>
      <c r="B34" s="117">
        <v>101909</v>
      </c>
      <c r="C34" s="105" t="s">
        <v>67</v>
      </c>
      <c r="D34" s="123" t="s">
        <v>26</v>
      </c>
      <c r="E34" s="158">
        <v>1</v>
      </c>
      <c r="F34" s="155">
        <v>251.56</v>
      </c>
      <c r="G34" s="155">
        <f t="shared" si="3"/>
        <v>251.56</v>
      </c>
      <c r="H34" s="163">
        <f t="shared" si="4"/>
        <v>314.45</v>
      </c>
      <c r="I34" s="124">
        <f t="shared" si="0"/>
        <v>2.4096361537532542E-3</v>
      </c>
      <c r="J34" s="124">
        <f t="shared" si="1"/>
        <v>0.97755696343084997</v>
      </c>
    </row>
    <row r="35" spans="1:10" ht="38.25" x14ac:dyDescent="0.2">
      <c r="A35" s="139" t="s">
        <v>260</v>
      </c>
      <c r="B35" s="117">
        <v>101874</v>
      </c>
      <c r="C35" s="105" t="s">
        <v>75</v>
      </c>
      <c r="D35" s="123" t="s">
        <v>26</v>
      </c>
      <c r="E35" s="158">
        <v>1</v>
      </c>
      <c r="F35" s="155">
        <v>227.25</v>
      </c>
      <c r="G35" s="155">
        <f t="shared" si="3"/>
        <v>227.25</v>
      </c>
      <c r="H35" s="163">
        <f t="shared" si="4"/>
        <v>284.0625</v>
      </c>
      <c r="I35" s="124">
        <f t="shared" si="0"/>
        <v>2.1767761803960371E-3</v>
      </c>
      <c r="J35" s="124">
        <f t="shared" si="1"/>
        <v>0.97973373961124599</v>
      </c>
    </row>
    <row r="36" spans="1:10" ht="51" x14ac:dyDescent="0.2">
      <c r="A36" s="139" t="s">
        <v>261</v>
      </c>
      <c r="B36" s="117">
        <v>91992</v>
      </c>
      <c r="C36" s="105" t="s">
        <v>37</v>
      </c>
      <c r="D36" s="123" t="s">
        <v>26</v>
      </c>
      <c r="E36" s="158">
        <v>5</v>
      </c>
      <c r="F36" s="155">
        <v>43.62</v>
      </c>
      <c r="G36" s="155">
        <f>ROUND(F36*E36,2)</f>
        <v>218.1</v>
      </c>
      <c r="H36" s="163">
        <f t="shared" si="4"/>
        <v>272.625</v>
      </c>
      <c r="I36" s="124">
        <f t="shared" ref="I36:I54" si="5">H36/$H$60</f>
        <v>2.0891304067959327E-3</v>
      </c>
      <c r="J36" s="124">
        <f t="shared" si="1"/>
        <v>0.98182287001804192</v>
      </c>
    </row>
    <row r="37" spans="1:10" ht="76.5" x14ac:dyDescent="0.2">
      <c r="A37" s="139" t="s">
        <v>272</v>
      </c>
      <c r="B37" s="117">
        <v>94648</v>
      </c>
      <c r="C37" s="105" t="s">
        <v>50</v>
      </c>
      <c r="D37" s="123" t="s">
        <v>22</v>
      </c>
      <c r="E37" s="158">
        <v>20</v>
      </c>
      <c r="F37" s="155">
        <v>9.75</v>
      </c>
      <c r="G37" s="155">
        <f t="shared" ref="G37:G54" si="6">ROUND(E37*F37,2)</f>
        <v>195</v>
      </c>
      <c r="H37" s="163">
        <f t="shared" si="4"/>
        <v>243.75</v>
      </c>
      <c r="I37" s="124">
        <f t="shared" si="5"/>
        <v>1.8678607488546851E-3</v>
      </c>
      <c r="J37" s="124">
        <f t="shared" si="1"/>
        <v>0.98369073076689661</v>
      </c>
    </row>
    <row r="38" spans="1:10" ht="76.5" x14ac:dyDescent="0.2">
      <c r="A38" s="139" t="s">
        <v>284</v>
      </c>
      <c r="B38" s="117">
        <v>100762</v>
      </c>
      <c r="C38" s="105" t="s">
        <v>64</v>
      </c>
      <c r="D38" s="123" t="s">
        <v>20</v>
      </c>
      <c r="E38" s="158">
        <v>4</v>
      </c>
      <c r="F38" s="155">
        <v>47.5</v>
      </c>
      <c r="G38" s="155">
        <f t="shared" si="6"/>
        <v>190</v>
      </c>
      <c r="H38" s="163">
        <f t="shared" si="4"/>
        <v>237.5</v>
      </c>
      <c r="I38" s="124">
        <f t="shared" si="5"/>
        <v>1.8199668834994369E-3</v>
      </c>
      <c r="J38" s="124">
        <f t="shared" si="1"/>
        <v>0.98551069765039601</v>
      </c>
    </row>
    <row r="39" spans="1:10" ht="63.75" x14ac:dyDescent="0.2">
      <c r="A39" s="139" t="s">
        <v>256</v>
      </c>
      <c r="B39" s="117">
        <v>94221</v>
      </c>
      <c r="C39" s="105" t="s">
        <v>25</v>
      </c>
      <c r="D39" s="123" t="s">
        <v>22</v>
      </c>
      <c r="E39" s="158">
        <v>8</v>
      </c>
      <c r="F39" s="155">
        <v>22.18</v>
      </c>
      <c r="G39" s="155">
        <f t="shared" si="6"/>
        <v>177.44</v>
      </c>
      <c r="H39" s="163">
        <f t="shared" si="4"/>
        <v>221.8</v>
      </c>
      <c r="I39" s="124">
        <f t="shared" si="5"/>
        <v>1.6996574937270532E-3</v>
      </c>
      <c r="J39" s="124">
        <f t="shared" si="1"/>
        <v>0.98721035514412303</v>
      </c>
    </row>
    <row r="40" spans="1:10" ht="51" x14ac:dyDescent="0.2">
      <c r="A40" s="139" t="s">
        <v>259</v>
      </c>
      <c r="B40" s="117">
        <v>101946</v>
      </c>
      <c r="C40" s="105" t="s">
        <v>36</v>
      </c>
      <c r="D40" s="123" t="s">
        <v>26</v>
      </c>
      <c r="E40" s="158">
        <v>1</v>
      </c>
      <c r="F40" s="155">
        <v>172.38</v>
      </c>
      <c r="G40" s="155">
        <f t="shared" si="6"/>
        <v>172.38</v>
      </c>
      <c r="H40" s="163">
        <f t="shared" si="4"/>
        <v>215.47499999999999</v>
      </c>
      <c r="I40" s="124">
        <f t="shared" si="5"/>
        <v>1.6511889019875416E-3</v>
      </c>
      <c r="J40" s="124">
        <f t="shared" si="1"/>
        <v>0.9888615440461106</v>
      </c>
    </row>
    <row r="41" spans="1:10" ht="25.5" x14ac:dyDescent="0.2">
      <c r="A41" s="139" t="s">
        <v>282</v>
      </c>
      <c r="B41" s="117">
        <v>102520</v>
      </c>
      <c r="C41" s="105" t="s">
        <v>62</v>
      </c>
      <c r="D41" s="123" t="s">
        <v>20</v>
      </c>
      <c r="E41" s="158">
        <v>2</v>
      </c>
      <c r="F41" s="155">
        <v>76.41</v>
      </c>
      <c r="G41" s="155">
        <f t="shared" si="6"/>
        <v>152.82</v>
      </c>
      <c r="H41" s="163">
        <f t="shared" si="4"/>
        <v>191.02499999999998</v>
      </c>
      <c r="I41" s="124">
        <f t="shared" si="5"/>
        <v>1.4638281007178101E-3</v>
      </c>
      <c r="J41" s="124">
        <f t="shared" si="1"/>
        <v>0.99032537214682836</v>
      </c>
    </row>
    <row r="42" spans="1:10" ht="38.25" x14ac:dyDescent="0.2">
      <c r="A42" s="139" t="s">
        <v>258</v>
      </c>
      <c r="B42" s="117">
        <v>96986</v>
      </c>
      <c r="C42" s="105" t="s">
        <v>35</v>
      </c>
      <c r="D42" s="123" t="s">
        <v>26</v>
      </c>
      <c r="E42" s="158">
        <v>1</v>
      </c>
      <c r="F42" s="155">
        <v>144.59</v>
      </c>
      <c r="G42" s="155">
        <f t="shared" si="6"/>
        <v>144.59</v>
      </c>
      <c r="H42" s="163">
        <f t="shared" si="4"/>
        <v>180.73750000000001</v>
      </c>
      <c r="I42" s="124">
        <f t="shared" si="5"/>
        <v>1.3849947983430716E-3</v>
      </c>
      <c r="J42" s="124">
        <f t="shared" si="1"/>
        <v>0.99171036694517145</v>
      </c>
    </row>
    <row r="43" spans="1:10" ht="38.25" x14ac:dyDescent="0.2">
      <c r="A43" s="139" t="s">
        <v>191</v>
      </c>
      <c r="B43" s="117">
        <v>97650</v>
      </c>
      <c r="C43" s="105" t="s">
        <v>19</v>
      </c>
      <c r="D43" s="123" t="s">
        <v>20</v>
      </c>
      <c r="E43" s="158">
        <v>20</v>
      </c>
      <c r="F43" s="155">
        <v>6.63</v>
      </c>
      <c r="G43" s="155">
        <f t="shared" si="6"/>
        <v>132.6</v>
      </c>
      <c r="H43" s="163">
        <f t="shared" si="4"/>
        <v>165.75</v>
      </c>
      <c r="I43" s="124">
        <f t="shared" si="5"/>
        <v>1.2701453092211859E-3</v>
      </c>
      <c r="J43" s="124">
        <f t="shared" si="1"/>
        <v>0.99298051225439266</v>
      </c>
    </row>
    <row r="44" spans="1:10" x14ac:dyDescent="0.2">
      <c r="A44" s="147" t="s">
        <v>200</v>
      </c>
      <c r="B44" s="87"/>
      <c r="C44" s="89" t="s">
        <v>201</v>
      </c>
      <c r="D44" s="88" t="s">
        <v>69</v>
      </c>
      <c r="E44" s="90">
        <v>1</v>
      </c>
      <c r="F44" s="91">
        <v>120</v>
      </c>
      <c r="G44" s="91">
        <f t="shared" si="6"/>
        <v>120</v>
      </c>
      <c r="H44" s="160">
        <f>ROUND(G44*1.15,2)</f>
        <v>138</v>
      </c>
      <c r="I44" s="124">
        <f t="shared" si="5"/>
        <v>1.0574965470438833E-3</v>
      </c>
      <c r="J44" s="124">
        <f t="shared" si="1"/>
        <v>0.99403800880143656</v>
      </c>
    </row>
    <row r="45" spans="1:10" ht="63.75" x14ac:dyDescent="0.2">
      <c r="A45" s="139" t="s">
        <v>283</v>
      </c>
      <c r="B45" s="117">
        <v>100722</v>
      </c>
      <c r="C45" s="105" t="s">
        <v>63</v>
      </c>
      <c r="D45" s="123" t="s">
        <v>13</v>
      </c>
      <c r="E45" s="158">
        <v>4</v>
      </c>
      <c r="F45" s="155">
        <v>23.3</v>
      </c>
      <c r="G45" s="155">
        <f t="shared" si="6"/>
        <v>93.2</v>
      </c>
      <c r="H45" s="163">
        <f>G45*1.25</f>
        <v>116.5</v>
      </c>
      <c r="I45" s="124">
        <f t="shared" si="5"/>
        <v>8.9274165022182903E-4</v>
      </c>
      <c r="J45" s="124">
        <f t="shared" si="1"/>
        <v>0.99493075045165835</v>
      </c>
    </row>
    <row r="46" spans="1:10" x14ac:dyDescent="0.2">
      <c r="A46" s="147" t="s">
        <v>198</v>
      </c>
      <c r="B46" s="87"/>
      <c r="C46" s="89" t="s">
        <v>199</v>
      </c>
      <c r="D46" s="88" t="s">
        <v>69</v>
      </c>
      <c r="E46" s="90">
        <v>1</v>
      </c>
      <c r="F46" s="91">
        <v>90</v>
      </c>
      <c r="G46" s="91">
        <f t="shared" si="6"/>
        <v>90</v>
      </c>
      <c r="H46" s="160">
        <f>ROUND(G46*1.15,2)</f>
        <v>103.5</v>
      </c>
      <c r="I46" s="124">
        <f t="shared" si="5"/>
        <v>7.9312241028291252E-4</v>
      </c>
      <c r="J46" s="124">
        <f t="shared" si="1"/>
        <v>0.99572387286194131</v>
      </c>
    </row>
    <row r="47" spans="1:10" ht="38.25" x14ac:dyDescent="0.2">
      <c r="A47" s="139" t="s">
        <v>270</v>
      </c>
      <c r="B47" s="117">
        <v>95544</v>
      </c>
      <c r="C47" s="105" t="s">
        <v>48</v>
      </c>
      <c r="D47" s="123" t="s">
        <v>26</v>
      </c>
      <c r="E47" s="158">
        <v>1</v>
      </c>
      <c r="F47" s="155">
        <v>77.400000000000006</v>
      </c>
      <c r="G47" s="155">
        <f t="shared" si="6"/>
        <v>77.400000000000006</v>
      </c>
      <c r="H47" s="163">
        <f>G47*1.25</f>
        <v>96.75</v>
      </c>
      <c r="I47" s="124">
        <f t="shared" si="5"/>
        <v>7.4139703569924432E-4</v>
      </c>
      <c r="J47" s="124">
        <f t="shared" si="1"/>
        <v>0.9964652698976405</v>
      </c>
    </row>
    <row r="48" spans="1:10" ht="25.5" x14ac:dyDescent="0.2">
      <c r="A48" s="139" t="s">
        <v>271</v>
      </c>
      <c r="B48" s="117">
        <v>95545</v>
      </c>
      <c r="C48" s="105" t="s">
        <v>49</v>
      </c>
      <c r="D48" s="123" t="s">
        <v>26</v>
      </c>
      <c r="E48" s="158">
        <v>1</v>
      </c>
      <c r="F48" s="155">
        <v>75.69</v>
      </c>
      <c r="G48" s="155">
        <f t="shared" si="6"/>
        <v>75.69</v>
      </c>
      <c r="H48" s="163">
        <f>G48*1.25</f>
        <v>94.612499999999997</v>
      </c>
      <c r="I48" s="124">
        <f t="shared" si="5"/>
        <v>7.2501733374774927E-4</v>
      </c>
      <c r="J48" s="124">
        <f t="shared" si="1"/>
        <v>0.99719028723138825</v>
      </c>
    </row>
    <row r="49" spans="1:10" ht="25.5" x14ac:dyDescent="0.2">
      <c r="A49" s="147" t="s">
        <v>202</v>
      </c>
      <c r="B49" s="87"/>
      <c r="C49" s="89" t="s">
        <v>203</v>
      </c>
      <c r="D49" s="88" t="s">
        <v>69</v>
      </c>
      <c r="E49" s="90">
        <v>1</v>
      </c>
      <c r="F49" s="91">
        <v>80</v>
      </c>
      <c r="G49" s="91">
        <f t="shared" si="6"/>
        <v>80</v>
      </c>
      <c r="H49" s="160">
        <f>ROUND(G49*1.15,2)</f>
        <v>92</v>
      </c>
      <c r="I49" s="124">
        <f t="shared" si="5"/>
        <v>7.0499769802925556E-4</v>
      </c>
      <c r="J49" s="124">
        <f t="shared" si="1"/>
        <v>0.99789528492941748</v>
      </c>
    </row>
    <row r="50" spans="1:10" ht="76.5" x14ac:dyDescent="0.2">
      <c r="A50" s="139" t="s">
        <v>273</v>
      </c>
      <c r="B50" s="117">
        <v>94688</v>
      </c>
      <c r="C50" s="105" t="s">
        <v>51</v>
      </c>
      <c r="D50" s="123" t="s">
        <v>26</v>
      </c>
      <c r="E50" s="158">
        <v>6</v>
      </c>
      <c r="F50" s="155">
        <v>9.9600000000000009</v>
      </c>
      <c r="G50" s="155">
        <f t="shared" si="6"/>
        <v>59.76</v>
      </c>
      <c r="H50" s="163">
        <f>G50*1.25</f>
        <v>74.7</v>
      </c>
      <c r="I50" s="124">
        <f t="shared" si="5"/>
        <v>5.7242747872592818E-4</v>
      </c>
      <c r="J50" s="124">
        <f t="shared" si="1"/>
        <v>0.99846771240814336</v>
      </c>
    </row>
    <row r="51" spans="1:10" ht="63.75" x14ac:dyDescent="0.2">
      <c r="A51" s="139" t="s">
        <v>275</v>
      </c>
      <c r="B51" s="117">
        <v>87878</v>
      </c>
      <c r="C51" s="105" t="s">
        <v>55</v>
      </c>
      <c r="D51" s="123" t="s">
        <v>20</v>
      </c>
      <c r="E51" s="158">
        <v>12</v>
      </c>
      <c r="F51" s="155">
        <v>4.5999999999999996</v>
      </c>
      <c r="G51" s="155">
        <f t="shared" si="6"/>
        <v>55.2</v>
      </c>
      <c r="H51" s="163">
        <f>G51*1.25</f>
        <v>69</v>
      </c>
      <c r="I51" s="124">
        <f t="shared" si="5"/>
        <v>5.2874827352194164E-4</v>
      </c>
      <c r="J51" s="124">
        <f t="shared" si="1"/>
        <v>0.99899646068166525</v>
      </c>
    </row>
    <row r="52" spans="1:10" ht="51" x14ac:dyDescent="0.2">
      <c r="A52" s="139" t="s">
        <v>274</v>
      </c>
      <c r="B52" s="117">
        <v>89408</v>
      </c>
      <c r="C52" s="105" t="s">
        <v>52</v>
      </c>
      <c r="D52" s="123" t="s">
        <v>26</v>
      </c>
      <c r="E52" s="158">
        <v>6</v>
      </c>
      <c r="F52" s="155">
        <v>7.51</v>
      </c>
      <c r="G52" s="155">
        <f t="shared" si="6"/>
        <v>45.06</v>
      </c>
      <c r="H52" s="163">
        <f>G52*1.25</f>
        <v>56.325000000000003</v>
      </c>
      <c r="I52" s="124">
        <f t="shared" si="5"/>
        <v>4.3161951458149802E-4</v>
      </c>
      <c r="J52" s="124">
        <f t="shared" si="1"/>
        <v>0.99942808019624674</v>
      </c>
    </row>
    <row r="53" spans="1:10" ht="38.25" x14ac:dyDescent="0.2">
      <c r="A53" s="139" t="s">
        <v>269</v>
      </c>
      <c r="B53" s="117">
        <v>86883</v>
      </c>
      <c r="C53" s="105" t="s">
        <v>47</v>
      </c>
      <c r="D53" s="123" t="s">
        <v>26</v>
      </c>
      <c r="E53" s="158">
        <v>3</v>
      </c>
      <c r="F53" s="155">
        <v>11.55</v>
      </c>
      <c r="G53" s="155">
        <f t="shared" si="6"/>
        <v>34.65</v>
      </c>
      <c r="H53" s="163">
        <f>G53*1.25</f>
        <v>43.3125</v>
      </c>
      <c r="I53" s="124">
        <f t="shared" si="5"/>
        <v>3.3190448691187101E-4</v>
      </c>
      <c r="J53" s="124">
        <f t="shared" si="1"/>
        <v>0.99975998468315863</v>
      </c>
    </row>
    <row r="54" spans="1:10" ht="102" x14ac:dyDescent="0.2">
      <c r="A54" s="139" t="s">
        <v>278</v>
      </c>
      <c r="B54" s="117">
        <v>87548</v>
      </c>
      <c r="C54" s="105" t="s">
        <v>58</v>
      </c>
      <c r="D54" s="123" t="s">
        <v>20</v>
      </c>
      <c r="E54" s="158">
        <v>1</v>
      </c>
      <c r="F54" s="155">
        <v>25.06</v>
      </c>
      <c r="G54" s="155">
        <f t="shared" si="6"/>
        <v>25.06</v>
      </c>
      <c r="H54" s="163">
        <f>G54*1.25</f>
        <v>31.324999999999999</v>
      </c>
      <c r="I54" s="124">
        <f t="shared" si="5"/>
        <v>2.4004405316050467E-4</v>
      </c>
      <c r="J54" s="124">
        <f t="shared" si="1"/>
        <v>1.0000000287363191</v>
      </c>
    </row>
    <row r="55" spans="1:10" x14ac:dyDescent="0.2">
      <c r="A55" s="86"/>
      <c r="B55" s="86"/>
      <c r="C55" s="38"/>
      <c r="D55" s="86"/>
      <c r="E55" s="78" t="s">
        <v>226</v>
      </c>
      <c r="F55" s="78"/>
      <c r="G55" s="78"/>
      <c r="H55" s="79" t="e">
        <f>SUM(#REF!)</f>
        <v>#REF!</v>
      </c>
      <c r="J55" s="124"/>
    </row>
    <row r="56" spans="1:10" x14ac:dyDescent="0.2">
      <c r="A56" s="127"/>
      <c r="B56" s="1"/>
      <c r="C56" s="1"/>
      <c r="D56" s="1"/>
      <c r="E56" s="106"/>
      <c r="F56" s="106"/>
      <c r="G56" s="82" t="s">
        <v>204</v>
      </c>
      <c r="H56" s="143" t="e">
        <f>H55*1.15</f>
        <v>#REF!</v>
      </c>
      <c r="J56" s="124"/>
    </row>
    <row r="57" spans="1:10" x14ac:dyDescent="0.2">
      <c r="A57" s="127"/>
      <c r="B57" s="1"/>
      <c r="C57" s="1"/>
      <c r="D57" s="1"/>
      <c r="E57" s="106"/>
      <c r="F57" s="106"/>
      <c r="G57" s="107"/>
      <c r="H57" s="107"/>
    </row>
    <row r="58" spans="1:10" ht="24.75" thickBot="1" x14ac:dyDescent="0.25">
      <c r="A58" s="127"/>
      <c r="B58" s="1"/>
      <c r="C58" s="1"/>
      <c r="D58" s="1"/>
      <c r="E58" s="110" t="s">
        <v>72</v>
      </c>
      <c r="F58" s="110"/>
      <c r="G58" s="111" t="e">
        <f>#REF!+#REF!+G51+G45+G34+G23+G18+G11+G3</f>
        <v>#REF!</v>
      </c>
      <c r="H58" s="111" t="e">
        <f>H741+#REF!+H51+H45+H34+H23+H11+H18+H3+#REF!</f>
        <v>#REF!</v>
      </c>
    </row>
    <row r="59" spans="1:10" ht="15.75" thickBot="1" x14ac:dyDescent="0.25">
      <c r="F59" s="142" t="s">
        <v>295</v>
      </c>
      <c r="G59" s="144" t="e">
        <f>G58*1.25</f>
        <v>#REF!</v>
      </c>
      <c r="H59" s="146" t="e">
        <f>H56+G59</f>
        <v>#REF!</v>
      </c>
    </row>
    <row r="60" spans="1:10" ht="15.75" thickBot="1" x14ac:dyDescent="0.25">
      <c r="H60" s="145">
        <v>130496.88</v>
      </c>
    </row>
    <row r="61" spans="1:10" ht="15.75" thickBot="1" x14ac:dyDescent="0.25">
      <c r="H61" s="153">
        <v>139361.66</v>
      </c>
    </row>
  </sheetData>
  <sortState ref="A3:I76">
    <sortCondition descending="1" ref="I3:I76"/>
  </sortState>
  <mergeCells count="1">
    <mergeCell ref="Q9:Q10"/>
  </mergeCells>
  <conditionalFormatting sqref="J3:J54">
    <cfRule type="cellIs" dxfId="2" priority="1" operator="greaterThan">
      <formula>0.8</formula>
    </cfRule>
    <cfRule type="cellIs" dxfId="1" priority="2" operator="between">
      <formula>0.5</formula>
      <formula>0.8</formula>
    </cfRule>
    <cfRule type="cellIs" dxfId="0" priority="3" operator="lessThan">
      <formula>0.5</formula>
    </cfRule>
  </conditionalFormatting>
  <pageMargins left="0.62007900000000005" right="0.472441" top="0.472441" bottom="0.472441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6"/>
  <sheetViews>
    <sheetView workbookViewId="0">
      <selection activeCell="K23" sqref="K23"/>
    </sheetView>
  </sheetViews>
  <sheetFormatPr defaultRowHeight="15" x14ac:dyDescent="0.2"/>
  <cols>
    <col min="6" max="7" width="10.3984375" bestFit="1" customWidth="1"/>
    <col min="8" max="9" width="9.5" bestFit="1" customWidth="1"/>
    <col min="10" max="13" width="10.3984375" bestFit="1" customWidth="1"/>
    <col min="14" max="14" width="11.59765625" bestFit="1" customWidth="1"/>
  </cols>
  <sheetData>
    <row r="2" spans="1:14" x14ac:dyDescent="0.2">
      <c r="A2" s="228" t="s">
        <v>206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30"/>
    </row>
    <row r="3" spans="1:14" x14ac:dyDescent="0.2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3"/>
    </row>
    <row r="4" spans="1:14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x14ac:dyDescent="0.2">
      <c r="A5" s="234" t="s">
        <v>79</v>
      </c>
      <c r="B5" s="235"/>
      <c r="C5" s="235"/>
      <c r="D5" s="235"/>
      <c r="E5" s="235"/>
      <c r="F5" s="41" t="s">
        <v>207</v>
      </c>
      <c r="G5" s="41" t="s">
        <v>208</v>
      </c>
      <c r="H5" s="41" t="s">
        <v>209</v>
      </c>
      <c r="I5" s="41" t="s">
        <v>210</v>
      </c>
      <c r="J5" s="41" t="s">
        <v>211</v>
      </c>
      <c r="K5" s="41" t="s">
        <v>212</v>
      </c>
      <c r="L5" s="41" t="s">
        <v>213</v>
      </c>
      <c r="M5" s="41" t="s">
        <v>214</v>
      </c>
      <c r="N5" s="42" t="s">
        <v>215</v>
      </c>
    </row>
    <row r="6" spans="1:14" x14ac:dyDescent="0.2">
      <c r="A6" s="236"/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8"/>
    </row>
    <row r="7" spans="1:14" ht="15.75" thickBot="1" x14ac:dyDescent="0.25">
      <c r="A7" s="226" t="str">
        <f>RESUMO!A6</f>
        <v>01 - TRABALHOS PRELIMINARES</v>
      </c>
      <c r="B7" s="227"/>
      <c r="C7" s="227"/>
      <c r="D7" s="227"/>
      <c r="E7" s="227"/>
      <c r="F7" s="43">
        <v>2651.87</v>
      </c>
      <c r="G7" s="43">
        <v>2651.87</v>
      </c>
      <c r="H7" s="53">
        <v>2651.87</v>
      </c>
      <c r="I7" s="53">
        <v>2651.87</v>
      </c>
      <c r="J7" s="53">
        <v>2651.87</v>
      </c>
      <c r="K7" s="53">
        <v>2651.87</v>
      </c>
      <c r="L7" s="56">
        <v>2651.87</v>
      </c>
      <c r="M7" s="56">
        <v>2651.87</v>
      </c>
      <c r="N7" s="46">
        <f>RESUMO!L6</f>
        <v>10245.33375000002</v>
      </c>
    </row>
    <row r="8" spans="1:14" ht="16.5" thickTop="1" thickBot="1" x14ac:dyDescent="0.25">
      <c r="A8" s="226" t="str">
        <f>RESUMO!A8</f>
        <v>03 - COBERTURA</v>
      </c>
      <c r="B8" s="227"/>
      <c r="C8" s="227"/>
      <c r="D8" s="227"/>
      <c r="E8" s="227"/>
      <c r="F8" s="48"/>
      <c r="G8" s="48"/>
      <c r="H8" s="44"/>
      <c r="I8" s="44"/>
      <c r="J8" s="44"/>
      <c r="K8" s="44"/>
      <c r="L8" s="56">
        <v>2956.02</v>
      </c>
      <c r="M8" s="56">
        <v>2956.02</v>
      </c>
      <c r="N8" s="46">
        <f>RESUMO!L8</f>
        <v>5912.05</v>
      </c>
    </row>
    <row r="9" spans="1:14" ht="16.5" thickTop="1" thickBot="1" x14ac:dyDescent="0.25">
      <c r="A9" s="226" t="str">
        <f>RESUMO!A9</f>
        <v>04 - ESQUADRIAS</v>
      </c>
      <c r="B9" s="227"/>
      <c r="C9" s="227"/>
      <c r="D9" s="227"/>
      <c r="E9" s="227"/>
      <c r="F9" s="48"/>
      <c r="G9" s="48"/>
      <c r="H9" s="44"/>
      <c r="I9" s="44"/>
      <c r="J9" s="44"/>
      <c r="K9" s="44"/>
      <c r="L9" s="56">
        <v>2737.51</v>
      </c>
      <c r="M9" s="56">
        <v>2737.52</v>
      </c>
      <c r="N9" s="46">
        <f>RESUMO!L9</f>
        <v>5475.0249999999996</v>
      </c>
    </row>
    <row r="10" spans="1:14" ht="16.5" thickTop="1" thickBot="1" x14ac:dyDescent="0.25">
      <c r="A10" s="226" t="str">
        <f>RESUMO!A10</f>
        <v>05 - INSTALAÇÕES ELÉTRICAS</v>
      </c>
      <c r="B10" s="227"/>
      <c r="C10" s="227"/>
      <c r="D10" s="227"/>
      <c r="E10" s="227"/>
      <c r="F10" s="48"/>
      <c r="G10" s="48"/>
      <c r="H10" s="48"/>
      <c r="I10" s="48"/>
      <c r="J10" s="48"/>
      <c r="K10" s="48"/>
      <c r="L10" s="56">
        <v>2819.74</v>
      </c>
      <c r="M10" s="56">
        <v>2819.74</v>
      </c>
      <c r="N10" s="46">
        <f>RESUMO!L10</f>
        <v>7116.3749999999991</v>
      </c>
    </row>
    <row r="11" spans="1:14" ht="17.25" thickTop="1" thickBot="1" x14ac:dyDescent="0.3">
      <c r="A11" s="226" t="str">
        <f>RESUMO!A11</f>
        <v>06 - INSTALAÇÕES HIDRÁULICAS</v>
      </c>
      <c r="B11" s="227"/>
      <c r="C11" s="227"/>
      <c r="D11" s="227"/>
      <c r="E11" s="227"/>
      <c r="F11" s="48"/>
      <c r="G11" s="48"/>
      <c r="H11" s="48"/>
      <c r="I11" s="48"/>
      <c r="J11" s="54">
        <v>1652.37</v>
      </c>
      <c r="K11" s="54">
        <v>1652.37</v>
      </c>
      <c r="L11" s="56">
        <v>1652.37</v>
      </c>
      <c r="M11" s="56">
        <v>1652.37</v>
      </c>
      <c r="N11" s="46">
        <f>RESUMO!L11</f>
        <v>6609.5</v>
      </c>
    </row>
    <row r="12" spans="1:14" ht="17.25" thickTop="1" thickBot="1" x14ac:dyDescent="0.3">
      <c r="A12" s="226" t="str">
        <f>RESUMO!A12</f>
        <v>07 - REVESTIMENTO</v>
      </c>
      <c r="B12" s="227"/>
      <c r="C12" s="227"/>
      <c r="D12" s="227"/>
      <c r="E12" s="227"/>
      <c r="F12" s="45"/>
      <c r="G12" s="45"/>
      <c r="H12" s="48"/>
      <c r="I12" s="48"/>
      <c r="J12" s="48"/>
      <c r="K12" s="48"/>
      <c r="L12" s="55">
        <v>526.19000000000005</v>
      </c>
      <c r="M12" s="55">
        <v>526.19000000000005</v>
      </c>
      <c r="N12" s="46">
        <f>RESUMO!L12</f>
        <v>1052.375</v>
      </c>
    </row>
    <row r="13" spans="1:14" ht="17.25" thickTop="1" thickBot="1" x14ac:dyDescent="0.3">
      <c r="A13" s="226" t="str">
        <f>RESUMO!A13</f>
        <v>08 - PINTURA</v>
      </c>
      <c r="B13" s="227"/>
      <c r="C13" s="227"/>
      <c r="D13" s="227"/>
      <c r="E13" s="227"/>
      <c r="F13" s="45"/>
      <c r="G13" s="45"/>
      <c r="H13" s="47"/>
      <c r="I13" s="47"/>
      <c r="J13" s="48"/>
      <c r="K13" s="54">
        <v>3131.75</v>
      </c>
      <c r="L13" s="55">
        <v>3131.75</v>
      </c>
      <c r="M13" s="55">
        <v>3131.75</v>
      </c>
      <c r="N13" s="46">
        <f>RESUMO!L13</f>
        <v>9922.375</v>
      </c>
    </row>
    <row r="14" spans="1:14" ht="17.25" thickTop="1" thickBot="1" x14ac:dyDescent="0.3">
      <c r="A14" s="226" t="str">
        <f>RESUMO!A14</f>
        <v>09 - SERVIÇOS FINAIS</v>
      </c>
      <c r="B14" s="227"/>
      <c r="C14" s="227"/>
      <c r="D14" s="227"/>
      <c r="E14" s="227"/>
      <c r="F14" s="45"/>
      <c r="G14" s="45"/>
      <c r="H14" s="47"/>
      <c r="I14" s="47"/>
      <c r="J14" s="48"/>
      <c r="K14" s="48"/>
      <c r="L14" s="48"/>
      <c r="M14" s="55">
        <v>2022.58</v>
      </c>
      <c r="N14" s="46">
        <f>RESUMO!L14</f>
        <v>2807.1624999999999</v>
      </c>
    </row>
    <row r="15" spans="1:14" ht="17.25" thickTop="1" thickBot="1" x14ac:dyDescent="0.3">
      <c r="A15" s="226" t="str">
        <f>RESUMO!A15</f>
        <v>10 - EQUIPAMENTOS</v>
      </c>
      <c r="B15" s="227"/>
      <c r="C15" s="227"/>
      <c r="D15" s="227"/>
      <c r="E15" s="227"/>
      <c r="F15" s="45"/>
      <c r="G15" s="45"/>
      <c r="H15" s="48"/>
      <c r="I15" s="48"/>
      <c r="J15" s="48"/>
      <c r="K15" s="48"/>
      <c r="L15" s="48"/>
      <c r="M15" s="55">
        <v>57143.5</v>
      </c>
      <c r="N15" s="46">
        <f>RESUMO!L15</f>
        <v>65596</v>
      </c>
    </row>
    <row r="16" spans="1:14" ht="15.75" thickTop="1" x14ac:dyDescent="0.2">
      <c r="A16" s="49"/>
      <c r="B16" s="50"/>
      <c r="C16" s="50"/>
      <c r="D16" s="50"/>
      <c r="E16" s="50"/>
      <c r="F16" s="51">
        <f t="shared" ref="F16:N16" si="0">SUM(F7:F15)</f>
        <v>2651.87</v>
      </c>
      <c r="G16" s="51">
        <f t="shared" si="0"/>
        <v>2651.87</v>
      </c>
      <c r="H16" s="51">
        <f t="shared" si="0"/>
        <v>2651.87</v>
      </c>
      <c r="I16" s="51">
        <f t="shared" si="0"/>
        <v>2651.87</v>
      </c>
      <c r="J16" s="51">
        <f t="shared" si="0"/>
        <v>4304.24</v>
      </c>
      <c r="K16" s="51">
        <f t="shared" si="0"/>
        <v>7435.99</v>
      </c>
      <c r="L16" s="51">
        <f t="shared" si="0"/>
        <v>16475.449999999997</v>
      </c>
      <c r="M16" s="51">
        <f t="shared" si="0"/>
        <v>75641.540000000008</v>
      </c>
      <c r="N16" s="52">
        <f t="shared" si="0"/>
        <v>114736.19625000001</v>
      </c>
    </row>
  </sheetData>
  <mergeCells count="12">
    <mergeCell ref="A15:E15"/>
    <mergeCell ref="A2:N3"/>
    <mergeCell ref="A5:E5"/>
    <mergeCell ref="A6:N6"/>
    <mergeCell ref="A7:E7"/>
    <mergeCell ref="A8:E8"/>
    <mergeCell ref="A9:E9"/>
    <mergeCell ref="A10:E10"/>
    <mergeCell ref="A11:E11"/>
    <mergeCell ref="A12:E12"/>
    <mergeCell ref="A13:E13"/>
    <mergeCell ref="A14:E14"/>
  </mergeCells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49"/>
  <sheetViews>
    <sheetView workbookViewId="0">
      <selection activeCell="A9" sqref="A9:D12"/>
    </sheetView>
  </sheetViews>
  <sheetFormatPr defaultRowHeight="15" x14ac:dyDescent="0.2"/>
  <cols>
    <col min="1" max="1" width="18.09765625" customWidth="1"/>
    <col min="2" max="2" width="14.8984375" customWidth="1"/>
    <col min="3" max="3" width="14.69921875" customWidth="1"/>
    <col min="4" max="4" width="19.296875" customWidth="1"/>
  </cols>
  <sheetData>
    <row r="6" spans="1:4" x14ac:dyDescent="0.2">
      <c r="A6" s="10"/>
      <c r="B6" s="10"/>
      <c r="C6" s="10"/>
      <c r="D6" s="10"/>
    </row>
    <row r="7" spans="1:4" x14ac:dyDescent="0.2">
      <c r="A7" s="240" t="s">
        <v>77</v>
      </c>
      <c r="B7" s="240"/>
      <c r="C7" s="240"/>
      <c r="D7" s="240"/>
    </row>
    <row r="8" spans="1:4" x14ac:dyDescent="0.2">
      <c r="A8" s="11"/>
      <c r="B8" s="12"/>
      <c r="C8" s="12"/>
      <c r="D8" s="12"/>
    </row>
    <row r="9" spans="1:4" x14ac:dyDescent="0.2">
      <c r="A9" s="241" t="s">
        <v>217</v>
      </c>
      <c r="B9" s="241"/>
      <c r="C9" s="241"/>
      <c r="D9" s="241"/>
    </row>
    <row r="10" spans="1:4" x14ac:dyDescent="0.2">
      <c r="A10" s="241"/>
      <c r="B10" s="241"/>
      <c r="C10" s="241"/>
      <c r="D10" s="241"/>
    </row>
    <row r="11" spans="1:4" x14ac:dyDescent="0.2">
      <c r="A11" s="241"/>
      <c r="B11" s="241"/>
      <c r="C11" s="241"/>
      <c r="D11" s="241"/>
    </row>
    <row r="12" spans="1:4" x14ac:dyDescent="0.2">
      <c r="A12" s="242"/>
      <c r="B12" s="242"/>
      <c r="C12" s="242"/>
      <c r="D12" s="242"/>
    </row>
    <row r="13" spans="1:4" x14ac:dyDescent="0.2">
      <c r="A13" s="13"/>
      <c r="B13" s="13"/>
      <c r="C13" s="13"/>
      <c r="D13" s="13"/>
    </row>
    <row r="14" spans="1:4" x14ac:dyDescent="0.2">
      <c r="A14" s="14" t="s">
        <v>78</v>
      </c>
      <c r="B14" s="14" t="s">
        <v>79</v>
      </c>
      <c r="C14" s="14" t="s">
        <v>80</v>
      </c>
      <c r="D14" s="14" t="s">
        <v>81</v>
      </c>
    </row>
    <row r="15" spans="1:4" x14ac:dyDescent="0.2">
      <c r="A15" s="239" t="s">
        <v>82</v>
      </c>
      <c r="B15" s="239"/>
      <c r="C15" s="239"/>
      <c r="D15" s="239"/>
    </row>
    <row r="16" spans="1:4" x14ac:dyDescent="0.2">
      <c r="A16" s="15" t="s">
        <v>83</v>
      </c>
      <c r="B16" s="16" t="s">
        <v>84</v>
      </c>
      <c r="C16" s="17">
        <v>20</v>
      </c>
      <c r="D16" s="17">
        <v>20</v>
      </c>
    </row>
    <row r="17" spans="1:4" x14ac:dyDescent="0.2">
      <c r="A17" s="15" t="s">
        <v>85</v>
      </c>
      <c r="B17" s="16" t="s">
        <v>86</v>
      </c>
      <c r="C17" s="17">
        <v>1.5</v>
      </c>
      <c r="D17" s="17">
        <v>1.5</v>
      </c>
    </row>
    <row r="18" spans="1:4" x14ac:dyDescent="0.2">
      <c r="A18" s="15" t="s">
        <v>87</v>
      </c>
      <c r="B18" s="16" t="s">
        <v>88</v>
      </c>
      <c r="C18" s="17">
        <v>1</v>
      </c>
      <c r="D18" s="17">
        <v>1</v>
      </c>
    </row>
    <row r="19" spans="1:4" x14ac:dyDescent="0.2">
      <c r="A19" s="15" t="s">
        <v>89</v>
      </c>
      <c r="B19" s="16" t="s">
        <v>90</v>
      </c>
      <c r="C19" s="17">
        <v>0.2</v>
      </c>
      <c r="D19" s="17">
        <v>0.2</v>
      </c>
    </row>
    <row r="20" spans="1:4" x14ac:dyDescent="0.2">
      <c r="A20" s="15" t="s">
        <v>91</v>
      </c>
      <c r="B20" s="16" t="s">
        <v>92</v>
      </c>
      <c r="C20" s="17">
        <v>0.6</v>
      </c>
      <c r="D20" s="17">
        <v>0.6</v>
      </c>
    </row>
    <row r="21" spans="1:4" x14ac:dyDescent="0.2">
      <c r="A21" s="15" t="s">
        <v>93</v>
      </c>
      <c r="B21" s="16" t="s">
        <v>94</v>
      </c>
      <c r="C21" s="17">
        <v>2.5</v>
      </c>
      <c r="D21" s="17">
        <v>2.5</v>
      </c>
    </row>
    <row r="22" spans="1:4" x14ac:dyDescent="0.2">
      <c r="A22" s="15" t="s">
        <v>95</v>
      </c>
      <c r="B22" s="16" t="s">
        <v>96</v>
      </c>
      <c r="C22" s="17">
        <v>3</v>
      </c>
      <c r="D22" s="17">
        <v>3</v>
      </c>
    </row>
    <row r="23" spans="1:4" x14ac:dyDescent="0.2">
      <c r="A23" s="15" t="s">
        <v>97</v>
      </c>
      <c r="B23" s="16" t="s">
        <v>98</v>
      </c>
      <c r="C23" s="17">
        <v>8</v>
      </c>
      <c r="D23" s="17">
        <v>8</v>
      </c>
    </row>
    <row r="24" spans="1:4" x14ac:dyDescent="0.2">
      <c r="A24" s="15" t="s">
        <v>99</v>
      </c>
      <c r="B24" s="16" t="s">
        <v>100</v>
      </c>
      <c r="C24" s="17">
        <v>1</v>
      </c>
      <c r="D24" s="17">
        <v>1</v>
      </c>
    </row>
    <row r="25" spans="1:4" x14ac:dyDescent="0.2">
      <c r="A25" s="18" t="s">
        <v>101</v>
      </c>
      <c r="B25" s="19" t="s">
        <v>102</v>
      </c>
      <c r="C25" s="20">
        <f>SUM(C16:C24)</f>
        <v>37.799999999999997</v>
      </c>
      <c r="D25" s="20">
        <f>SUM(D16:D24)</f>
        <v>37.799999999999997</v>
      </c>
    </row>
    <row r="26" spans="1:4" x14ac:dyDescent="0.2">
      <c r="A26" s="239" t="s">
        <v>103</v>
      </c>
      <c r="B26" s="239"/>
      <c r="C26" s="239"/>
      <c r="D26" s="239"/>
    </row>
    <row r="27" spans="1:4" x14ac:dyDescent="0.2">
      <c r="A27" s="15" t="s">
        <v>104</v>
      </c>
      <c r="B27" s="16" t="s">
        <v>105</v>
      </c>
      <c r="C27" s="17">
        <v>17.88</v>
      </c>
      <c r="D27" s="21" t="s">
        <v>106</v>
      </c>
    </row>
    <row r="28" spans="1:4" x14ac:dyDescent="0.2">
      <c r="A28" s="15" t="s">
        <v>107</v>
      </c>
      <c r="B28" s="16" t="s">
        <v>108</v>
      </c>
      <c r="C28" s="17">
        <v>3.95</v>
      </c>
      <c r="D28" s="21" t="s">
        <v>106</v>
      </c>
    </row>
    <row r="29" spans="1:4" x14ac:dyDescent="0.2">
      <c r="A29" s="15" t="s">
        <v>109</v>
      </c>
      <c r="B29" s="16" t="s">
        <v>110</v>
      </c>
      <c r="C29" s="17">
        <v>0.87</v>
      </c>
      <c r="D29" s="17">
        <v>0.66</v>
      </c>
    </row>
    <row r="30" spans="1:4" x14ac:dyDescent="0.2">
      <c r="A30" s="15" t="s">
        <v>111</v>
      </c>
      <c r="B30" s="16" t="s">
        <v>112</v>
      </c>
      <c r="C30" s="17">
        <v>10.96</v>
      </c>
      <c r="D30" s="17">
        <v>8.33</v>
      </c>
    </row>
    <row r="31" spans="1:4" x14ac:dyDescent="0.2">
      <c r="A31" s="15" t="s">
        <v>113</v>
      </c>
      <c r="B31" s="16" t="s">
        <v>114</v>
      </c>
      <c r="C31" s="17">
        <v>7.0000000000000007E-2</v>
      </c>
      <c r="D31" s="17">
        <v>0.05</v>
      </c>
    </row>
    <row r="32" spans="1:4" x14ac:dyDescent="0.2">
      <c r="A32" s="15" t="s">
        <v>115</v>
      </c>
      <c r="B32" s="16" t="s">
        <v>116</v>
      </c>
      <c r="C32" s="17">
        <v>0.73</v>
      </c>
      <c r="D32" s="17">
        <v>0.56000000000000005</v>
      </c>
    </row>
    <row r="33" spans="1:4" x14ac:dyDescent="0.2">
      <c r="A33" s="15" t="s">
        <v>117</v>
      </c>
      <c r="B33" s="16" t="s">
        <v>118</v>
      </c>
      <c r="C33" s="17">
        <v>1.5</v>
      </c>
      <c r="D33" s="21" t="s">
        <v>106</v>
      </c>
    </row>
    <row r="34" spans="1:4" x14ac:dyDescent="0.2">
      <c r="A34" s="15" t="s">
        <v>119</v>
      </c>
      <c r="B34" s="16" t="s">
        <v>120</v>
      </c>
      <c r="C34" s="17">
        <v>0.11</v>
      </c>
      <c r="D34" s="17">
        <v>0.08</v>
      </c>
    </row>
    <row r="35" spans="1:4" x14ac:dyDescent="0.2">
      <c r="A35" s="15" t="s">
        <v>121</v>
      </c>
      <c r="B35" s="16" t="s">
        <v>122</v>
      </c>
      <c r="C35" s="17">
        <v>11.11</v>
      </c>
      <c r="D35" s="17">
        <v>8.4499999999999993</v>
      </c>
    </row>
    <row r="36" spans="1:4" x14ac:dyDescent="0.2">
      <c r="A36" s="15" t="s">
        <v>123</v>
      </c>
      <c r="B36" s="16" t="s">
        <v>124</v>
      </c>
      <c r="C36" s="17">
        <v>0.04</v>
      </c>
      <c r="D36" s="17">
        <v>0.03</v>
      </c>
    </row>
    <row r="37" spans="1:4" ht="38.25" x14ac:dyDescent="0.2">
      <c r="A37" s="18" t="s">
        <v>125</v>
      </c>
      <c r="B37" s="22" t="s">
        <v>126</v>
      </c>
      <c r="C37" s="20">
        <f>SUM(C27:C36)</f>
        <v>47.219999999999992</v>
      </c>
      <c r="D37" s="20">
        <f>D29+D30+D31+D32+D34+D35+D36</f>
        <v>18.160000000000004</v>
      </c>
    </row>
    <row r="38" spans="1:4" x14ac:dyDescent="0.2">
      <c r="A38" s="239" t="s">
        <v>127</v>
      </c>
      <c r="B38" s="239"/>
      <c r="C38" s="239"/>
      <c r="D38" s="239"/>
    </row>
    <row r="39" spans="1:4" x14ac:dyDescent="0.2">
      <c r="A39" s="15" t="s">
        <v>128</v>
      </c>
      <c r="B39" s="16" t="s">
        <v>129</v>
      </c>
      <c r="C39" s="17">
        <v>4.55</v>
      </c>
      <c r="D39" s="17">
        <v>3.46</v>
      </c>
    </row>
    <row r="40" spans="1:4" x14ac:dyDescent="0.2">
      <c r="A40" s="15" t="s">
        <v>130</v>
      </c>
      <c r="B40" s="16" t="s">
        <v>131</v>
      </c>
      <c r="C40" s="17">
        <v>0.11</v>
      </c>
      <c r="D40" s="17">
        <v>0.08</v>
      </c>
    </row>
    <row r="41" spans="1:4" x14ac:dyDescent="0.2">
      <c r="A41" s="15" t="s">
        <v>132</v>
      </c>
      <c r="B41" s="16" t="s">
        <v>133</v>
      </c>
      <c r="C41" s="17">
        <v>3.15</v>
      </c>
      <c r="D41" s="17">
        <v>2.4</v>
      </c>
    </row>
    <row r="42" spans="1:4" x14ac:dyDescent="0.2">
      <c r="A42" s="15" t="s">
        <v>134</v>
      </c>
      <c r="B42" s="16" t="s">
        <v>135</v>
      </c>
      <c r="C42" s="17">
        <v>2.61</v>
      </c>
      <c r="D42" s="17">
        <v>1.99</v>
      </c>
    </row>
    <row r="43" spans="1:4" x14ac:dyDescent="0.2">
      <c r="A43" s="15" t="s">
        <v>136</v>
      </c>
      <c r="B43" s="16" t="s">
        <v>137</v>
      </c>
      <c r="C43" s="17">
        <v>0.38</v>
      </c>
      <c r="D43" s="17">
        <v>0.28999999999999998</v>
      </c>
    </row>
    <row r="44" spans="1:4" ht="51" x14ac:dyDescent="0.2">
      <c r="A44" s="18" t="s">
        <v>138</v>
      </c>
      <c r="B44" s="22" t="s">
        <v>139</v>
      </c>
      <c r="C44" s="20">
        <f>SUM(C39:C43)</f>
        <v>10.8</v>
      </c>
      <c r="D44" s="20">
        <f>SUM(D39:D43)</f>
        <v>8.2199999999999989</v>
      </c>
    </row>
    <row r="45" spans="1:4" x14ac:dyDescent="0.2">
      <c r="A45" s="239" t="s">
        <v>140</v>
      </c>
      <c r="B45" s="239"/>
      <c r="C45" s="239"/>
      <c r="D45" s="239"/>
    </row>
    <row r="46" spans="1:4" ht="25.5" x14ac:dyDescent="0.2">
      <c r="A46" s="15" t="s">
        <v>141</v>
      </c>
      <c r="B46" s="23" t="s">
        <v>142</v>
      </c>
      <c r="C46" s="17">
        <v>17.850000000000001</v>
      </c>
      <c r="D46" s="17">
        <v>6.86</v>
      </c>
    </row>
    <row r="47" spans="1:4" ht="76.5" x14ac:dyDescent="0.2">
      <c r="A47" s="15" t="s">
        <v>143</v>
      </c>
      <c r="B47" s="23" t="s">
        <v>144</v>
      </c>
      <c r="C47" s="17">
        <v>0.41</v>
      </c>
      <c r="D47" s="17">
        <v>0.31</v>
      </c>
    </row>
    <row r="48" spans="1:4" x14ac:dyDescent="0.2">
      <c r="A48" s="18" t="s">
        <v>145</v>
      </c>
      <c r="B48" s="19" t="s">
        <v>102</v>
      </c>
      <c r="C48" s="20">
        <f>SUM(C46:C47)</f>
        <v>18.260000000000002</v>
      </c>
      <c r="D48" s="20">
        <f>SUM(D46:D47)</f>
        <v>7.17</v>
      </c>
    </row>
    <row r="49" spans="1:4" x14ac:dyDescent="0.2">
      <c r="A49" s="14"/>
      <c r="B49" s="14" t="s">
        <v>146</v>
      </c>
      <c r="C49" s="24">
        <f>C48+C44+C37+C25</f>
        <v>114.08</v>
      </c>
      <c r="D49" s="24">
        <f>D48+D44+D37+D25</f>
        <v>71.349999999999994</v>
      </c>
    </row>
  </sheetData>
  <mergeCells count="6">
    <mergeCell ref="A45:D45"/>
    <mergeCell ref="A7:D7"/>
    <mergeCell ref="A9:D12"/>
    <mergeCell ref="A15:D15"/>
    <mergeCell ref="A26:D26"/>
    <mergeCell ref="A38:D38"/>
  </mergeCells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opLeftCell="A4" workbookViewId="0">
      <selection activeCell="F13" sqref="F13:G13"/>
    </sheetView>
  </sheetViews>
  <sheetFormatPr defaultRowHeight="15" x14ac:dyDescent="0.2"/>
  <cols>
    <col min="1" max="1" width="16.5" customWidth="1"/>
    <col min="2" max="2" width="14.19921875" customWidth="1"/>
    <col min="5" max="5" width="34.796875" customWidth="1"/>
  </cols>
  <sheetData>
    <row r="1" spans="1:7" x14ac:dyDescent="0.2">
      <c r="A1" s="244"/>
      <c r="B1" s="244"/>
      <c r="C1" s="244"/>
      <c r="D1" s="244"/>
      <c r="E1" s="244"/>
      <c r="F1" s="244"/>
      <c r="G1" s="244"/>
    </row>
    <row r="2" spans="1:7" x14ac:dyDescent="0.2">
      <c r="A2" s="244"/>
      <c r="B2" s="244"/>
      <c r="C2" s="244"/>
      <c r="D2" s="244"/>
      <c r="E2" s="244"/>
      <c r="F2" s="244"/>
      <c r="G2" s="244"/>
    </row>
    <row r="3" spans="1:7" x14ac:dyDescent="0.2">
      <c r="A3" s="244"/>
      <c r="B3" s="244"/>
      <c r="C3" s="244"/>
      <c r="D3" s="244"/>
      <c r="E3" s="244"/>
      <c r="F3" s="244"/>
      <c r="G3" s="244"/>
    </row>
    <row r="4" spans="1:7" x14ac:dyDescent="0.2">
      <c r="A4" s="245"/>
      <c r="B4" s="245"/>
      <c r="C4" s="245"/>
      <c r="D4" s="245"/>
      <c r="E4" s="245"/>
      <c r="F4" s="245"/>
      <c r="G4" s="245"/>
    </row>
    <row r="5" spans="1:7" x14ac:dyDescent="0.2">
      <c r="A5" s="246" t="s">
        <v>147</v>
      </c>
      <c r="B5" s="246"/>
      <c r="C5" s="246"/>
      <c r="D5" s="246"/>
      <c r="E5" s="246"/>
      <c r="F5" s="246"/>
      <c r="G5" s="246"/>
    </row>
    <row r="6" spans="1:7" x14ac:dyDescent="0.2">
      <c r="A6" s="246"/>
      <c r="B6" s="246"/>
      <c r="C6" s="246"/>
      <c r="D6" s="246"/>
      <c r="E6" s="246"/>
      <c r="F6" s="246"/>
      <c r="G6" s="246"/>
    </row>
    <row r="7" spans="1:7" x14ac:dyDescent="0.2">
      <c r="A7" s="25" t="s">
        <v>148</v>
      </c>
      <c r="B7" s="25"/>
      <c r="C7" s="25" t="s">
        <v>149</v>
      </c>
      <c r="D7" s="25"/>
      <c r="E7" s="25"/>
      <c r="F7" s="26"/>
      <c r="G7" s="26"/>
    </row>
    <row r="8" spans="1:7" x14ac:dyDescent="0.2">
      <c r="A8" s="244"/>
      <c r="B8" s="244"/>
      <c r="C8" s="244"/>
      <c r="D8" s="244"/>
      <c r="E8" s="244"/>
      <c r="F8" s="244"/>
      <c r="G8" s="244"/>
    </row>
    <row r="9" spans="1:7" x14ac:dyDescent="0.2">
      <c r="A9" s="27" t="s">
        <v>150</v>
      </c>
      <c r="B9" s="10"/>
      <c r="C9" s="10"/>
      <c r="D9" s="10"/>
      <c r="E9" s="10"/>
      <c r="F9" s="10"/>
      <c r="G9" s="10"/>
    </row>
    <row r="10" spans="1:7" x14ac:dyDescent="0.2">
      <c r="A10" s="247"/>
      <c r="B10" s="247"/>
      <c r="C10" s="247"/>
      <c r="D10" s="247"/>
      <c r="E10" s="247"/>
      <c r="F10" s="247"/>
      <c r="G10" s="247"/>
    </row>
    <row r="11" spans="1:7" x14ac:dyDescent="0.2">
      <c r="A11" s="243" t="s">
        <v>151</v>
      </c>
      <c r="B11" s="243"/>
      <c r="C11" s="243"/>
      <c r="D11" s="243"/>
      <c r="E11" s="243"/>
      <c r="F11" s="243" t="s">
        <v>152</v>
      </c>
      <c r="G11" s="243"/>
    </row>
    <row r="12" spans="1:7" x14ac:dyDescent="0.2">
      <c r="A12" s="248" t="s">
        <v>153</v>
      </c>
      <c r="B12" s="248"/>
      <c r="C12" s="248"/>
      <c r="D12" s="248"/>
      <c r="E12" s="248"/>
      <c r="F12" s="244"/>
      <c r="G12" s="244"/>
    </row>
    <row r="13" spans="1:7" x14ac:dyDescent="0.2">
      <c r="A13" s="249" t="s">
        <v>154</v>
      </c>
      <c r="B13" s="249"/>
      <c r="C13" s="249"/>
      <c r="D13" s="249"/>
      <c r="E13" s="249"/>
      <c r="F13" s="250">
        <v>0.5</v>
      </c>
      <c r="G13" s="250"/>
    </row>
    <row r="14" spans="1:7" x14ac:dyDescent="0.2">
      <c r="A14" s="249" t="s">
        <v>155</v>
      </c>
      <c r="B14" s="249"/>
      <c r="C14" s="249"/>
      <c r="D14" s="249"/>
      <c r="E14" s="249"/>
      <c r="F14" s="250">
        <v>0.05</v>
      </c>
      <c r="G14" s="250"/>
    </row>
    <row r="15" spans="1:7" x14ac:dyDescent="0.2">
      <c r="A15" s="10"/>
      <c r="B15" s="10"/>
      <c r="C15" s="10"/>
      <c r="D15" s="10"/>
      <c r="E15" s="10"/>
      <c r="F15" s="10"/>
      <c r="G15" s="10"/>
    </row>
    <row r="16" spans="1:7" x14ac:dyDescent="0.2">
      <c r="A16" s="28" t="s">
        <v>156</v>
      </c>
      <c r="B16" s="29" t="s">
        <v>157</v>
      </c>
      <c r="C16" s="29" t="s">
        <v>158</v>
      </c>
      <c r="D16" s="29" t="s">
        <v>159</v>
      </c>
      <c r="E16" s="29" t="s">
        <v>160</v>
      </c>
      <c r="F16" s="29" t="s">
        <v>161</v>
      </c>
      <c r="G16" s="29" t="s">
        <v>162</v>
      </c>
    </row>
    <row r="17" spans="1:7" x14ac:dyDescent="0.2">
      <c r="A17" s="30" t="s">
        <v>163</v>
      </c>
      <c r="B17" s="30" t="s">
        <v>164</v>
      </c>
      <c r="C17" s="31">
        <v>5.0299999999999997E-2</v>
      </c>
      <c r="D17" s="29"/>
      <c r="E17" s="31">
        <v>0.03</v>
      </c>
      <c r="F17" s="31">
        <v>0.04</v>
      </c>
      <c r="G17" s="31">
        <v>5.5E-2</v>
      </c>
    </row>
    <row r="18" spans="1:7" x14ac:dyDescent="0.2">
      <c r="A18" s="30" t="s">
        <v>165</v>
      </c>
      <c r="B18" s="30" t="s">
        <v>166</v>
      </c>
      <c r="C18" s="31">
        <v>8.0000000000000002E-3</v>
      </c>
      <c r="D18" s="29"/>
      <c r="E18" s="31">
        <v>8.0000000000000002E-3</v>
      </c>
      <c r="F18" s="31">
        <v>8.0000000000000002E-3</v>
      </c>
      <c r="G18" s="31">
        <v>0.01</v>
      </c>
    </row>
    <row r="19" spans="1:7" x14ac:dyDescent="0.2">
      <c r="A19" s="30" t="s">
        <v>167</v>
      </c>
      <c r="B19" s="30" t="s">
        <v>167</v>
      </c>
      <c r="C19" s="31">
        <v>9.7000000000000003E-3</v>
      </c>
      <c r="D19" s="29"/>
      <c r="E19" s="31">
        <v>9.7000000000000003E-3</v>
      </c>
      <c r="F19" s="31">
        <v>1.2699999999999999E-2</v>
      </c>
      <c r="G19" s="31">
        <v>1.2699999999999999E-2</v>
      </c>
    </row>
    <row r="20" spans="1:7" x14ac:dyDescent="0.2">
      <c r="A20" s="30" t="s">
        <v>168</v>
      </c>
      <c r="B20" s="30" t="s">
        <v>169</v>
      </c>
      <c r="C20" s="31">
        <v>5.8999999999999999E-3</v>
      </c>
      <c r="D20" s="29"/>
      <c r="E20" s="31">
        <v>5.8999999999999999E-3</v>
      </c>
      <c r="F20" s="31">
        <v>1.23E-2</v>
      </c>
      <c r="G20" s="31">
        <v>1.3899999999999999E-2</v>
      </c>
    </row>
    <row r="21" spans="1:7" x14ac:dyDescent="0.2">
      <c r="A21" s="30" t="s">
        <v>170</v>
      </c>
      <c r="B21" s="30" t="s">
        <v>170</v>
      </c>
      <c r="C21" s="31">
        <v>8.9599999999999999E-2</v>
      </c>
      <c r="D21" s="29"/>
      <c r="E21" s="31">
        <v>6.1600000000000002E-2</v>
      </c>
      <c r="F21" s="31">
        <v>7.3999999999999996E-2</v>
      </c>
      <c r="G21" s="31">
        <v>8.9599999999999999E-2</v>
      </c>
    </row>
    <row r="22" spans="1:7" x14ac:dyDescent="0.2">
      <c r="A22" s="30" t="s">
        <v>171</v>
      </c>
      <c r="B22" s="30" t="s">
        <v>172</v>
      </c>
      <c r="C22" s="31">
        <v>3.6499999999999998E-2</v>
      </c>
      <c r="D22" s="29"/>
      <c r="E22" s="31">
        <v>3.6499999999999998E-2</v>
      </c>
      <c r="F22" s="31">
        <v>3.6499999999999998E-2</v>
      </c>
      <c r="G22" s="31">
        <v>3.6499999999999998E-2</v>
      </c>
    </row>
    <row r="23" spans="1:7" x14ac:dyDescent="0.2">
      <c r="A23" s="30" t="s">
        <v>173</v>
      </c>
      <c r="B23" s="30" t="s">
        <v>174</v>
      </c>
      <c r="C23" s="31">
        <v>0.05</v>
      </c>
      <c r="D23" s="29"/>
      <c r="E23" s="31">
        <v>0</v>
      </c>
      <c r="F23" s="31">
        <v>2.5000000000000001E-2</v>
      </c>
      <c r="G23" s="31">
        <v>0.05</v>
      </c>
    </row>
    <row r="24" spans="1:7" x14ac:dyDescent="0.2">
      <c r="A24" s="32" t="s">
        <v>175</v>
      </c>
      <c r="B24" s="32" t="s">
        <v>176</v>
      </c>
      <c r="C24" s="33">
        <f>SUM(C17:C23)</f>
        <v>0.25</v>
      </c>
      <c r="D24" s="34" t="s">
        <v>177</v>
      </c>
      <c r="E24" s="31"/>
      <c r="F24" s="31"/>
      <c r="G24" s="31"/>
    </row>
    <row r="25" spans="1:7" x14ac:dyDescent="0.2">
      <c r="A25" s="10"/>
      <c r="B25" s="10"/>
      <c r="C25" s="10"/>
      <c r="D25" s="10"/>
      <c r="E25" s="10"/>
      <c r="F25" s="10"/>
      <c r="G25" s="10"/>
    </row>
    <row r="26" spans="1:7" x14ac:dyDescent="0.2">
      <c r="A26" s="10" t="s">
        <v>178</v>
      </c>
      <c r="B26" s="10"/>
      <c r="C26" s="10"/>
      <c r="D26" s="10"/>
      <c r="E26" s="10"/>
      <c r="F26" s="10"/>
      <c r="G26" s="10"/>
    </row>
    <row r="27" spans="1:7" x14ac:dyDescent="0.2">
      <c r="A27" s="10" t="s">
        <v>179</v>
      </c>
      <c r="B27" s="10"/>
      <c r="C27" s="10"/>
      <c r="D27" s="10"/>
      <c r="E27" s="10"/>
      <c r="F27" s="10"/>
      <c r="G27" s="10"/>
    </row>
    <row r="28" spans="1:7" x14ac:dyDescent="0.2">
      <c r="A28" s="10"/>
      <c r="B28" s="10"/>
      <c r="C28" s="10"/>
      <c r="D28" s="10"/>
      <c r="E28" s="10"/>
      <c r="F28" s="10"/>
      <c r="G28" s="10"/>
    </row>
    <row r="29" spans="1:7" x14ac:dyDescent="0.2">
      <c r="A29" s="10"/>
      <c r="B29" s="10"/>
      <c r="C29" s="10"/>
      <c r="D29" s="10"/>
      <c r="E29" s="10"/>
      <c r="F29" s="10"/>
      <c r="G29" s="10"/>
    </row>
    <row r="30" spans="1:7" x14ac:dyDescent="0.2">
      <c r="A30" s="10"/>
      <c r="B30" s="10"/>
      <c r="C30" s="10"/>
      <c r="D30" s="10"/>
      <c r="E30" s="10"/>
      <c r="F30" s="10"/>
      <c r="G30" s="10"/>
    </row>
  </sheetData>
  <mergeCells count="13">
    <mergeCell ref="A12:E12"/>
    <mergeCell ref="F12:G12"/>
    <mergeCell ref="A13:E13"/>
    <mergeCell ref="F13:G13"/>
    <mergeCell ref="A14:E14"/>
    <mergeCell ref="F14:G14"/>
    <mergeCell ref="A11:E11"/>
    <mergeCell ref="F11:G11"/>
    <mergeCell ref="A1:G4"/>
    <mergeCell ref="A5:G6"/>
    <mergeCell ref="A8:B8"/>
    <mergeCell ref="C8:G8"/>
    <mergeCell ref="A10:G10"/>
  </mergeCells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workbookViewId="0">
      <selection activeCell="F37" sqref="F37"/>
    </sheetView>
  </sheetViews>
  <sheetFormatPr defaultRowHeight="15" x14ac:dyDescent="0.2"/>
  <cols>
    <col min="1" max="1" width="17.3984375" customWidth="1"/>
    <col min="2" max="2" width="17.59765625" customWidth="1"/>
    <col min="3" max="3" width="16" customWidth="1"/>
    <col min="4" max="4" width="16.69921875" customWidth="1"/>
    <col min="5" max="5" width="15.296875" customWidth="1"/>
    <col min="6" max="6" width="12.3984375" customWidth="1"/>
    <col min="7" max="7" width="14.09765625" customWidth="1"/>
  </cols>
  <sheetData>
    <row r="1" spans="1:7" x14ac:dyDescent="0.2">
      <c r="A1" s="244"/>
      <c r="B1" s="244"/>
      <c r="C1" s="244"/>
      <c r="D1" s="244"/>
      <c r="E1" s="244"/>
      <c r="F1" s="244"/>
      <c r="G1" s="244"/>
    </row>
    <row r="2" spans="1:7" x14ac:dyDescent="0.2">
      <c r="A2" s="244"/>
      <c r="B2" s="244"/>
      <c r="C2" s="244"/>
      <c r="D2" s="244"/>
      <c r="E2" s="244"/>
      <c r="F2" s="244"/>
      <c r="G2" s="244"/>
    </row>
    <row r="3" spans="1:7" x14ac:dyDescent="0.2">
      <c r="A3" s="244"/>
      <c r="B3" s="244"/>
      <c r="C3" s="244"/>
      <c r="D3" s="244"/>
      <c r="E3" s="244"/>
      <c r="F3" s="244"/>
      <c r="G3" s="244"/>
    </row>
    <row r="4" spans="1:7" x14ac:dyDescent="0.2">
      <c r="A4" s="245"/>
      <c r="B4" s="245"/>
      <c r="C4" s="245"/>
      <c r="D4" s="245"/>
      <c r="E4" s="245"/>
      <c r="F4" s="245"/>
      <c r="G4" s="245"/>
    </row>
    <row r="5" spans="1:7" x14ac:dyDescent="0.2">
      <c r="A5" s="246" t="s">
        <v>147</v>
      </c>
      <c r="B5" s="246"/>
      <c r="C5" s="246"/>
      <c r="D5" s="246"/>
      <c r="E5" s="246"/>
      <c r="F5" s="246"/>
      <c r="G5" s="246"/>
    </row>
    <row r="6" spans="1:7" x14ac:dyDescent="0.2">
      <c r="A6" s="246"/>
      <c r="B6" s="246"/>
      <c r="C6" s="246"/>
      <c r="D6" s="246"/>
      <c r="E6" s="246"/>
      <c r="F6" s="246"/>
      <c r="G6" s="246"/>
    </row>
    <row r="7" spans="1:7" x14ac:dyDescent="0.2">
      <c r="A7" s="165" t="s">
        <v>148</v>
      </c>
      <c r="B7" s="165"/>
      <c r="C7" s="165" t="s">
        <v>149</v>
      </c>
      <c r="D7" s="165"/>
      <c r="E7" s="165"/>
      <c r="F7" s="26"/>
      <c r="G7" s="26"/>
    </row>
    <row r="8" spans="1:7" x14ac:dyDescent="0.2">
      <c r="A8" s="244"/>
      <c r="B8" s="244"/>
      <c r="C8" s="244"/>
      <c r="D8" s="244"/>
      <c r="E8" s="244"/>
      <c r="F8" s="244"/>
      <c r="G8" s="244"/>
    </row>
    <row r="9" spans="1:7" x14ac:dyDescent="0.2">
      <c r="A9" s="27" t="s">
        <v>150</v>
      </c>
      <c r="B9" s="10"/>
      <c r="C9" s="10"/>
      <c r="D9" s="10"/>
      <c r="E9" s="10"/>
      <c r="F9" s="10"/>
      <c r="G9" s="10"/>
    </row>
    <row r="10" spans="1:7" x14ac:dyDescent="0.2">
      <c r="A10" s="251" t="s">
        <v>298</v>
      </c>
      <c r="B10" s="251"/>
      <c r="C10" s="251"/>
      <c r="D10" s="251"/>
      <c r="E10" s="251"/>
      <c r="F10" s="251"/>
      <c r="G10" s="251"/>
    </row>
    <row r="11" spans="1:7" x14ac:dyDescent="0.2">
      <c r="A11" s="243" t="s">
        <v>151</v>
      </c>
      <c r="B11" s="243"/>
      <c r="C11" s="243"/>
      <c r="D11" s="243"/>
      <c r="E11" s="243"/>
      <c r="F11" s="243" t="s">
        <v>152</v>
      </c>
      <c r="G11" s="243"/>
    </row>
    <row r="12" spans="1:7" x14ac:dyDescent="0.2">
      <c r="A12" s="248" t="s">
        <v>299</v>
      </c>
      <c r="B12" s="248"/>
      <c r="C12" s="248"/>
      <c r="D12" s="248"/>
      <c r="E12" s="248"/>
      <c r="F12" s="244"/>
      <c r="G12" s="244"/>
    </row>
    <row r="13" spans="1:7" x14ac:dyDescent="0.2">
      <c r="A13" s="249" t="s">
        <v>154</v>
      </c>
      <c r="B13" s="249"/>
      <c r="C13" s="249"/>
      <c r="D13" s="249"/>
      <c r="E13" s="249"/>
      <c r="F13" s="250">
        <v>0.5</v>
      </c>
      <c r="G13" s="250"/>
    </row>
    <row r="14" spans="1:7" x14ac:dyDescent="0.2">
      <c r="A14" s="249" t="s">
        <v>155</v>
      </c>
      <c r="B14" s="249"/>
      <c r="C14" s="249"/>
      <c r="D14" s="249"/>
      <c r="E14" s="249"/>
      <c r="F14" s="250">
        <v>0.05</v>
      </c>
      <c r="G14" s="250"/>
    </row>
    <row r="15" spans="1:7" x14ac:dyDescent="0.2">
      <c r="A15" s="10"/>
      <c r="B15" s="10"/>
      <c r="C15" s="10"/>
      <c r="D15" s="10"/>
      <c r="E15" s="10"/>
      <c r="F15" s="10"/>
      <c r="G15" s="10"/>
    </row>
    <row r="16" spans="1:7" x14ac:dyDescent="0.2">
      <c r="A16" s="28" t="s">
        <v>156</v>
      </c>
      <c r="B16" s="29" t="s">
        <v>157</v>
      </c>
      <c r="C16" s="29" t="s">
        <v>158</v>
      </c>
      <c r="D16" s="29" t="s">
        <v>159</v>
      </c>
      <c r="E16" s="29" t="s">
        <v>160</v>
      </c>
      <c r="F16" s="29" t="s">
        <v>161</v>
      </c>
      <c r="G16" s="29" t="s">
        <v>162</v>
      </c>
    </row>
    <row r="17" spans="1:7" x14ac:dyDescent="0.2">
      <c r="A17" s="30" t="s">
        <v>163</v>
      </c>
      <c r="B17" s="30" t="s">
        <v>164</v>
      </c>
      <c r="C17" s="31">
        <v>4.4900000000000002E-2</v>
      </c>
      <c r="D17" s="29"/>
      <c r="E17" s="31">
        <v>1.4999999999999999E-2</v>
      </c>
      <c r="F17" s="31">
        <v>3.4500000000000003E-2</v>
      </c>
      <c r="G17" s="31">
        <v>4.4900000000000002E-2</v>
      </c>
    </row>
    <row r="18" spans="1:7" x14ac:dyDescent="0.2">
      <c r="A18" s="30" t="s">
        <v>165</v>
      </c>
      <c r="B18" s="30" t="s">
        <v>166</v>
      </c>
      <c r="C18" s="31">
        <v>8.2000000000000007E-3</v>
      </c>
      <c r="D18" s="29"/>
      <c r="E18" s="31">
        <v>3.0000000000000001E-3</v>
      </c>
      <c r="F18" s="31">
        <v>4.7999999999999996E-3</v>
      </c>
      <c r="G18" s="31">
        <v>8.2000000000000007E-3</v>
      </c>
    </row>
    <row r="19" spans="1:7" x14ac:dyDescent="0.2">
      <c r="A19" s="30" t="s">
        <v>167</v>
      </c>
      <c r="B19" s="30" t="s">
        <v>167</v>
      </c>
      <c r="C19" s="31">
        <v>8.8999999999999999E-3</v>
      </c>
      <c r="D19" s="29"/>
      <c r="E19" s="31">
        <v>5.5999999999999999E-3</v>
      </c>
      <c r="F19" s="31">
        <v>8.5000000000000006E-3</v>
      </c>
      <c r="G19" s="31">
        <v>8.8999999999999999E-3</v>
      </c>
    </row>
    <row r="20" spans="1:7" x14ac:dyDescent="0.2">
      <c r="A20" s="30" t="s">
        <v>168</v>
      </c>
      <c r="B20" s="30" t="s">
        <v>169</v>
      </c>
      <c r="C20" s="31">
        <v>0.01</v>
      </c>
      <c r="D20" s="29"/>
      <c r="E20" s="31">
        <v>8.5000000000000006E-3</v>
      </c>
      <c r="F20" s="31">
        <v>8.5000000000000006E-3</v>
      </c>
      <c r="G20" s="31">
        <v>1.11E-2</v>
      </c>
    </row>
    <row r="21" spans="1:7" x14ac:dyDescent="0.2">
      <c r="A21" s="30" t="s">
        <v>170</v>
      </c>
      <c r="B21" s="30" t="s">
        <v>170</v>
      </c>
      <c r="C21" s="31">
        <v>4.1500000000000002E-2</v>
      </c>
      <c r="D21" s="29"/>
      <c r="E21" s="31">
        <v>3.5000000000000003E-2</v>
      </c>
      <c r="F21" s="31">
        <v>5.11E-2</v>
      </c>
      <c r="G21" s="31">
        <v>6.2199999999999998E-2</v>
      </c>
    </row>
    <row r="22" spans="1:7" x14ac:dyDescent="0.2">
      <c r="A22" s="30" t="s">
        <v>171</v>
      </c>
      <c r="B22" s="30" t="s">
        <v>172</v>
      </c>
      <c r="C22" s="31">
        <v>3.6499999999999998E-2</v>
      </c>
      <c r="D22" s="29"/>
      <c r="E22" s="31">
        <v>3.6499999999999998E-2</v>
      </c>
      <c r="F22" s="31">
        <v>3.6499999999999998E-2</v>
      </c>
      <c r="G22" s="31">
        <v>3.6499999999999998E-2</v>
      </c>
    </row>
    <row r="23" spans="1:7" x14ac:dyDescent="0.2">
      <c r="A23" s="30" t="s">
        <v>173</v>
      </c>
      <c r="B23" s="30" t="s">
        <v>174</v>
      </c>
      <c r="C23" s="31"/>
      <c r="D23" s="29"/>
      <c r="E23" s="31">
        <v>0</v>
      </c>
      <c r="F23" s="31">
        <v>2.5000000000000001E-2</v>
      </c>
      <c r="G23" s="31">
        <v>0.05</v>
      </c>
    </row>
    <row r="24" spans="1:7" x14ac:dyDescent="0.2">
      <c r="A24" s="32" t="s">
        <v>175</v>
      </c>
      <c r="B24" s="32" t="s">
        <v>176</v>
      </c>
      <c r="C24" s="33">
        <f>SUM(C17:C23)</f>
        <v>0.15</v>
      </c>
      <c r="D24" s="34" t="s">
        <v>177</v>
      </c>
      <c r="E24" s="31"/>
      <c r="F24" s="31"/>
      <c r="G24" s="31"/>
    </row>
    <row r="25" spans="1:7" x14ac:dyDescent="0.2">
      <c r="A25" s="10"/>
      <c r="B25" s="10"/>
      <c r="C25" s="10"/>
      <c r="D25" s="10"/>
      <c r="E25" s="10"/>
      <c r="F25" s="10"/>
      <c r="G25" s="10"/>
    </row>
    <row r="26" spans="1:7" x14ac:dyDescent="0.2">
      <c r="A26" s="10" t="s">
        <v>178</v>
      </c>
      <c r="B26" s="10"/>
      <c r="C26" s="10"/>
      <c r="D26" s="10"/>
      <c r="E26" s="10"/>
      <c r="F26" s="10"/>
      <c r="G26" s="10"/>
    </row>
    <row r="27" spans="1:7" x14ac:dyDescent="0.2">
      <c r="A27" s="10" t="s">
        <v>179</v>
      </c>
      <c r="B27" s="10"/>
      <c r="C27" s="10"/>
      <c r="D27" s="10"/>
      <c r="E27" s="10"/>
      <c r="F27" s="10"/>
      <c r="G27" s="10"/>
    </row>
    <row r="28" spans="1:7" x14ac:dyDescent="0.2">
      <c r="A28" s="10"/>
      <c r="B28" s="10"/>
      <c r="C28" s="10"/>
      <c r="D28" s="10"/>
      <c r="E28" s="10"/>
      <c r="F28" s="10"/>
      <c r="G28" s="10"/>
    </row>
    <row r="29" spans="1:7" x14ac:dyDescent="0.2">
      <c r="A29" s="10"/>
      <c r="B29" s="10"/>
      <c r="C29" s="10"/>
      <c r="D29" s="10"/>
      <c r="E29" s="10"/>
      <c r="F29" s="10"/>
      <c r="G29" s="10"/>
    </row>
    <row r="30" spans="1:7" x14ac:dyDescent="0.2">
      <c r="A30" s="10"/>
      <c r="B30" s="10"/>
      <c r="C30" s="10"/>
      <c r="D30" s="10"/>
      <c r="E30" s="10"/>
      <c r="F30" s="10"/>
      <c r="G30" s="10"/>
    </row>
    <row r="31" spans="1:7" x14ac:dyDescent="0.2">
      <c r="A31" s="10"/>
      <c r="B31" s="10"/>
      <c r="C31" s="10"/>
      <c r="D31" s="10"/>
      <c r="E31" s="10"/>
      <c r="F31" s="10"/>
      <c r="G31" s="10"/>
    </row>
  </sheetData>
  <mergeCells count="13">
    <mergeCell ref="A12:E12"/>
    <mergeCell ref="F12:G12"/>
    <mergeCell ref="A13:E13"/>
    <mergeCell ref="F13:G13"/>
    <mergeCell ref="A14:E14"/>
    <mergeCell ref="F14:G14"/>
    <mergeCell ref="A1:G4"/>
    <mergeCell ref="A5:G6"/>
    <mergeCell ref="A8:B8"/>
    <mergeCell ref="C8:G8"/>
    <mergeCell ref="A10:G10"/>
    <mergeCell ref="A11:E11"/>
    <mergeCell ref="F11:G11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RESUMO</vt:lpstr>
      <vt:lpstr>PLANILHA ORÇAMENTÁRIA</vt:lpstr>
      <vt:lpstr>COMPOSIÇÕES</vt:lpstr>
      <vt:lpstr>CURVA ABC</vt:lpstr>
      <vt:lpstr>CRONOGRAMA</vt:lpstr>
      <vt:lpstr>ENCARGOS SOCIAIS</vt:lpstr>
      <vt:lpstr>BDI</vt:lpstr>
      <vt:lpstr>BDI EQUIPAMENTOS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Augusto Santos Amorim</dc:creator>
  <cp:lastModifiedBy>Marcelo Augusto Santos Amorim</cp:lastModifiedBy>
  <dcterms:created xsi:type="dcterms:W3CDTF">2023-10-16T15:05:34Z</dcterms:created>
  <dcterms:modified xsi:type="dcterms:W3CDTF">2023-10-30T14:59:54Z</dcterms:modified>
</cp:coreProperties>
</file>