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44.1\SR - Pública\8GRD\2. 8GRD_ASSESSORIA\MARCELO AMORIM\9.HAROLDO\PROCESSO\amarante\extrato\"/>
    </mc:Choice>
  </mc:AlternateContent>
  <bookViews>
    <workbookView xWindow="0" yWindow="0" windowWidth="24000" windowHeight="9615" activeTab="3"/>
  </bookViews>
  <sheets>
    <sheet name="RESUMO" sheetId="3" r:id="rId1"/>
    <sheet name="PLANILHA ORÇAMENTÁRIA" sheetId="1" r:id="rId2"/>
    <sheet name="COMPOSIÇÃO" sheetId="2" r:id="rId3"/>
    <sheet name="CURVA ABC" sheetId="8" r:id="rId4"/>
    <sheet name="CRONOGRAMA" sheetId="4" r:id="rId5"/>
    <sheet name="ENCARGOS SOCIAIS" sheetId="5" r:id="rId6"/>
    <sheet name="BDI" sheetId="6" r:id="rId7"/>
    <sheet name="BDI EQUIPAMENTOS" sheetId="9" r:id="rId8"/>
  </sheets>
  <calcPr calcId="152511"/>
</workbook>
</file>

<file path=xl/calcChain.xml><?xml version="1.0" encoding="utf-8"?>
<calcChain xmlns="http://schemas.openxmlformats.org/spreadsheetml/2006/main">
  <c r="I6" i="8" l="1"/>
  <c r="H6" i="8"/>
  <c r="I14" i="1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N8" i="4" l="1"/>
  <c r="N9" i="4"/>
  <c r="N10" i="4"/>
  <c r="N11" i="4"/>
  <c r="N12" i="4"/>
  <c r="N13" i="4"/>
  <c r="N14" i="4"/>
  <c r="N15" i="4"/>
  <c r="A8" i="4"/>
  <c r="A9" i="4"/>
  <c r="A10" i="4"/>
  <c r="A11" i="4"/>
  <c r="A12" i="4"/>
  <c r="A13" i="4"/>
  <c r="A14" i="4"/>
  <c r="A15" i="4"/>
  <c r="H14" i="1" l="1"/>
  <c r="L6" i="3" l="1"/>
  <c r="H10" i="8"/>
  <c r="I10" i="8" s="1"/>
  <c r="H17" i="8"/>
  <c r="I17" i="8" s="1"/>
  <c r="H9" i="8"/>
  <c r="I9" i="8" s="1"/>
  <c r="H7" i="8"/>
  <c r="I7" i="8" s="1"/>
  <c r="H8" i="8"/>
  <c r="I8" i="8" s="1"/>
  <c r="H16" i="8"/>
  <c r="I16" i="8" s="1"/>
  <c r="H21" i="8"/>
  <c r="I21" i="8" s="1"/>
  <c r="H26" i="8"/>
  <c r="I26" i="8" s="1"/>
  <c r="H19" i="8"/>
  <c r="H18" i="8"/>
  <c r="I18" i="8" s="1"/>
  <c r="H24" i="8"/>
  <c r="I24" i="8" s="1"/>
  <c r="H42" i="8"/>
  <c r="H40" i="8"/>
  <c r="I40" i="8" s="1"/>
  <c r="H12" i="8"/>
  <c r="I12" i="8" s="1"/>
  <c r="H11" i="8"/>
  <c r="I11" i="8" s="1"/>
  <c r="H49" i="8"/>
  <c r="I49" i="8" s="1"/>
  <c r="H34" i="8"/>
  <c r="I34" i="8" s="1"/>
  <c r="H15" i="8"/>
  <c r="I15" i="8" s="1"/>
  <c r="H44" i="8"/>
  <c r="I44" i="8" s="1"/>
  <c r="H28" i="8"/>
  <c r="I28" i="8" s="1"/>
  <c r="H48" i="8"/>
  <c r="I48" i="8" s="1"/>
  <c r="H45" i="8"/>
  <c r="I45" i="8" s="1"/>
  <c r="H37" i="8"/>
  <c r="I37" i="8" s="1"/>
  <c r="H46" i="8"/>
  <c r="I46" i="8" s="1"/>
  <c r="H50" i="8"/>
  <c r="I50" i="8" s="1"/>
  <c r="H47" i="8"/>
  <c r="I47" i="8" s="1"/>
  <c r="H27" i="8"/>
  <c r="I27" i="8" s="1"/>
  <c r="H36" i="8"/>
  <c r="I36" i="8" s="1"/>
  <c r="H25" i="8"/>
  <c r="I25" i="8" s="1"/>
  <c r="H38" i="8"/>
  <c r="I38" i="8" s="1"/>
  <c r="H20" i="8"/>
  <c r="I20" i="8" s="1"/>
  <c r="H35" i="8"/>
  <c r="I35" i="8" s="1"/>
  <c r="H30" i="8"/>
  <c r="I30" i="8" s="1"/>
  <c r="H29" i="8"/>
  <c r="I29" i="8" s="1"/>
  <c r="H39" i="8"/>
  <c r="I39" i="8" s="1"/>
  <c r="H41" i="8"/>
  <c r="I41" i="8" s="1"/>
  <c r="H13" i="8"/>
  <c r="I13" i="8" s="1"/>
  <c r="H14" i="8"/>
  <c r="I14" i="8" s="1"/>
  <c r="H23" i="8"/>
  <c r="H22" i="8"/>
  <c r="I22" i="8" s="1"/>
  <c r="H31" i="8"/>
  <c r="J6" i="8"/>
  <c r="J51" i="8" s="1"/>
  <c r="H43" i="8"/>
  <c r="I43" i="8" s="1"/>
  <c r="H33" i="8"/>
  <c r="I33" i="8" s="1"/>
  <c r="H32" i="8"/>
  <c r="I32" i="8" s="1"/>
  <c r="I35" i="1"/>
  <c r="I36" i="1"/>
  <c r="I39" i="1"/>
  <c r="I40" i="1"/>
  <c r="H61" i="1"/>
  <c r="H57" i="1"/>
  <c r="I57" i="1" s="1"/>
  <c r="H58" i="1"/>
  <c r="I58" i="1" s="1"/>
  <c r="H56" i="1"/>
  <c r="I56" i="1" s="1"/>
  <c r="H52" i="1"/>
  <c r="I52" i="1" s="1"/>
  <c r="H53" i="1"/>
  <c r="I53" i="1" s="1"/>
  <c r="H51" i="1"/>
  <c r="H46" i="1"/>
  <c r="I46" i="1" s="1"/>
  <c r="H47" i="1"/>
  <c r="I47" i="1" s="1"/>
  <c r="H48" i="1"/>
  <c r="I48" i="1" s="1"/>
  <c r="H45" i="1"/>
  <c r="I45" i="1" s="1"/>
  <c r="H35" i="1"/>
  <c r="H36" i="1"/>
  <c r="H37" i="1"/>
  <c r="I37" i="1" s="1"/>
  <c r="H38" i="1"/>
  <c r="I38" i="1" s="1"/>
  <c r="H39" i="1"/>
  <c r="H40" i="1"/>
  <c r="H41" i="1"/>
  <c r="I41" i="1" s="1"/>
  <c r="H42" i="1"/>
  <c r="I42" i="1" s="1"/>
  <c r="H34" i="1"/>
  <c r="I34" i="1" s="1"/>
  <c r="I4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23" i="1"/>
  <c r="I23" i="1" s="1"/>
  <c r="H20" i="1"/>
  <c r="I20" i="1" s="1"/>
  <c r="H19" i="1"/>
  <c r="I19" i="1" s="1"/>
  <c r="H15" i="1"/>
  <c r="I15" i="1" s="1"/>
  <c r="H16" i="1"/>
  <c r="I16" i="1" s="1"/>
  <c r="H10" i="1"/>
  <c r="I10" i="1" s="1"/>
  <c r="H11" i="1"/>
  <c r="I11" i="1" s="1"/>
  <c r="H9" i="1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24" i="2" s="1"/>
  <c r="L25" i="2"/>
  <c r="L26" i="2"/>
  <c r="L27" i="2"/>
  <c r="L28" i="2"/>
  <c r="L29" i="2"/>
  <c r="K6" i="8" l="1"/>
  <c r="K7" i="8" s="1"/>
  <c r="K8" i="8" s="1"/>
  <c r="K9" i="8" s="1"/>
  <c r="K10" i="8" s="1"/>
  <c r="I17" i="1"/>
  <c r="L7" i="3" s="1"/>
  <c r="I23" i="8"/>
  <c r="I19" i="8"/>
  <c r="I42" i="8"/>
  <c r="I31" i="8"/>
  <c r="H49" i="1"/>
  <c r="H54" i="1"/>
  <c r="H12" i="1"/>
  <c r="H59" i="1"/>
  <c r="I51" i="1"/>
  <c r="I9" i="1"/>
  <c r="I12" i="1" s="1"/>
  <c r="H43" i="1"/>
  <c r="H32" i="1"/>
  <c r="H21" i="1"/>
  <c r="H17" i="1"/>
  <c r="H73" i="1" s="1"/>
  <c r="C24" i="9"/>
  <c r="K11" i="8" l="1"/>
  <c r="K12" i="8" s="1"/>
  <c r="K13" i="8" s="1"/>
  <c r="K14" i="8" s="1"/>
  <c r="K15" i="8" s="1"/>
  <c r="K16" i="8" s="1"/>
  <c r="K17" i="8" s="1"/>
  <c r="K18" i="8" s="1"/>
  <c r="K19" i="8" l="1"/>
  <c r="K20" i="8" s="1"/>
  <c r="K21" i="8" s="1"/>
  <c r="K22" i="8" s="1"/>
  <c r="K23" i="8" s="1"/>
  <c r="K24" i="8" s="1"/>
  <c r="K25" i="8" s="1"/>
  <c r="K26" i="8" s="1"/>
  <c r="K27" i="8" s="1"/>
  <c r="K28" i="8" s="1"/>
  <c r="K29" i="8" s="1"/>
  <c r="K30" i="8" s="1"/>
  <c r="K31" i="8" s="1"/>
  <c r="K32" i="8" s="1"/>
  <c r="K33" i="8" s="1"/>
  <c r="K34" i="8" s="1"/>
  <c r="K35" i="8" s="1"/>
  <c r="K36" i="8" s="1"/>
  <c r="K37" i="8" s="1"/>
  <c r="K38" i="8" s="1"/>
  <c r="K39" i="8" s="1"/>
  <c r="K40" i="8" s="1"/>
  <c r="K41" i="8" s="1"/>
  <c r="K42" i="8" s="1"/>
  <c r="K43" i="8" s="1"/>
  <c r="K44" i="8" s="1"/>
  <c r="K45" i="8" s="1"/>
  <c r="K46" i="8" s="1"/>
  <c r="K47" i="8" s="1"/>
  <c r="K48" i="8" s="1"/>
  <c r="K49" i="8" s="1"/>
  <c r="K50" i="8" s="1"/>
  <c r="H68" i="1"/>
  <c r="I68" i="1" s="1"/>
  <c r="H69" i="1"/>
  <c r="I69" i="1" s="1"/>
  <c r="H67" i="1"/>
  <c r="I67" i="1" s="1"/>
  <c r="H66" i="1"/>
  <c r="I66" i="1" s="1"/>
  <c r="H65" i="1"/>
  <c r="I65" i="1" s="1"/>
  <c r="H63" i="1"/>
  <c r="I63" i="1" s="1"/>
  <c r="H64" i="1"/>
  <c r="I64" i="1" s="1"/>
  <c r="H62" i="1"/>
  <c r="I62" i="1" s="1"/>
  <c r="I61" i="1"/>
  <c r="I54" i="1" l="1"/>
  <c r="I21" i="1"/>
  <c r="I49" i="1"/>
  <c r="I70" i="1"/>
  <c r="I32" i="1"/>
  <c r="I59" i="1"/>
  <c r="H70" i="1"/>
  <c r="H74" i="1" s="1"/>
  <c r="I73" i="1" l="1"/>
  <c r="I74" i="1" s="1"/>
  <c r="L14" i="3"/>
  <c r="C25" i="6" l="1"/>
  <c r="C49" i="5"/>
  <c r="D48" i="5"/>
  <c r="D49" i="5" s="1"/>
  <c r="C48" i="5"/>
  <c r="D44" i="5"/>
  <c r="C44" i="5"/>
  <c r="D37" i="5"/>
  <c r="C37" i="5"/>
  <c r="D25" i="5"/>
  <c r="C25" i="5"/>
  <c r="A7" i="4"/>
  <c r="M16" i="4"/>
  <c r="L16" i="4"/>
  <c r="K16" i="4"/>
  <c r="J16" i="4"/>
  <c r="I16" i="4"/>
  <c r="H16" i="4"/>
  <c r="G16" i="4"/>
  <c r="F16" i="4"/>
  <c r="L12" i="3" l="1"/>
  <c r="L10" i="3"/>
  <c r="N7" i="4"/>
  <c r="L8" i="3"/>
  <c r="L11" i="3"/>
  <c r="L9" i="3"/>
  <c r="L13" i="3" l="1"/>
  <c r="L15" i="3" l="1"/>
  <c r="N16" i="4" l="1"/>
</calcChain>
</file>

<file path=xl/sharedStrings.xml><?xml version="1.0" encoding="utf-8"?>
<sst xmlns="http://schemas.openxmlformats.org/spreadsheetml/2006/main" count="572" uniqueCount="303">
  <si>
    <t>ORÇAMENTO</t>
  </si>
  <si>
    <t>Descrição</t>
  </si>
  <si>
    <t>Un</t>
  </si>
  <si>
    <t>Quantidade</t>
  </si>
  <si>
    <t>Preço Unitário</t>
  </si>
  <si>
    <t>H</t>
  </si>
  <si>
    <t>COBERTURA</t>
  </si>
  <si>
    <t>M2</t>
  </si>
  <si>
    <t>SERVENTE COM ENCARGOS COMPLEMENTARES</t>
  </si>
  <si>
    <t>RETIRADA E RECOLOCAÇÃO DE CAIBRO EM TELHADOS DE ATÉ 2 ÁGUAS COM TELHA CERÂMICA CAPA-CANAL, INCLUSO TRANSPORTE VERTICAL. AF_07/2019</t>
  </si>
  <si>
    <t>M2</t>
  </si>
  <si>
    <t>M</t>
  </si>
  <si>
    <t>CENTO</t>
  </si>
  <si>
    <t>MONTADOR DE ESTRUTURA METÁLICA COM ENCARGOS COMPLEMENTARES</t>
  </si>
  <si>
    <t>TELHAMENTO e RETELHAMENTO COM TELHA CERÂMICA CAPA-CANAL, TIPO COLONIAL, COM MAIS DE 2 ÁGUAS, INCLUSO TRANSPORTE VERTICAL. AF_07/2019</t>
  </si>
  <si>
    <t>M2</t>
  </si>
  <si>
    <t>Total  02</t>
  </si>
  <si>
    <t>ESQUADRIAS</t>
  </si>
  <si>
    <t>KIT DE PORTA DE MADEIRA PARA PINTURA, SEMI-OCA (LEVE OU MÉDIA), PADRÃO POPULAR, 90X210CM, ESPESSURA DE 3,5CM, ITENS INCLUSOS: DOBRADIÇAS, MONTAGEM E INSTALAÇÃO DO BATENTE, FECHADURA COM EXECUÇÃO DO FURO - FORNECIMENTO E INSTALAÇÃO. AF_12/2019</t>
  </si>
  <si>
    <t>UN</t>
  </si>
  <si>
    <t>M2</t>
  </si>
  <si>
    <t>Total  03</t>
  </si>
  <si>
    <t>INSTALAÇÕES ELÉTRICAS</t>
  </si>
  <si>
    <t>UN</t>
  </si>
  <si>
    <t>HASTE DE ATERRAMENTO 3/4  PARA SPDA - FORNECIMENTO E INSTALAÇÃO. AF_12/2017</t>
  </si>
  <si>
    <t>UN</t>
  </si>
  <si>
    <t>QUADRO DE MEDIÇÃO GERAL DE ENERGIA PARA 1 MEDIDOR DE SOBREPOR - FORNECIMENTO E INSTALAÇÃO. AF_10/2020</t>
  </si>
  <si>
    <t>UN</t>
  </si>
  <si>
    <t>QUADRO DE DISTRIBUIÇÃO DE LUZ EM PVC PARA 24 DISJUNTORES - FORNECIMENTO E INSTALAÇÃO. AF_10/2020</t>
  </si>
  <si>
    <t>UN</t>
  </si>
  <si>
    <t>UN</t>
  </si>
  <si>
    <t>PONTO ELETRICO EM PAREDE</t>
  </si>
  <si>
    <t>UN</t>
  </si>
  <si>
    <t>PONTO ELETRICO EM TETO PONTO DE ILUMINAÇÃO RESIDENCIAL INCLUINDO INTERRUPTOR PARALELO (2 MÓDULOS), CAIXA ELÉTRICA, ELETRODUTO, CABO, RASGO, QUEBRA E CHUMBAMENTO (EXCLUINDO LUMINÁRIA E LÂMPADA). AF_01/2016</t>
  </si>
  <si>
    <t>UN</t>
  </si>
  <si>
    <t>LUMINÁRIA TIPO PLAFON REDONDO COM VIDRO FOSCO, DE SOBREPOR, COM 1 LÂMPADA FLUORESCENTE DE 15 W, SEM REATOR - FORNECIMENTO E INSTALAÇÃO. AF_02/2020</t>
  </si>
  <si>
    <t>UN</t>
  </si>
  <si>
    <t>LUMINÁRIA TIPO PLAFON REDONDO COM VIDRO FOSCO, DE SOBREPOR, COM 2 LÂMPADAS FLUORESCENTES DE 15 W, SEM REATOR - FORNECIMENTO E INSTALAÇÃO. AF_02/2020</t>
  </si>
  <si>
    <t>UN</t>
  </si>
  <si>
    <t>Total  04</t>
  </si>
  <si>
    <t>INSTALAÇÕES HIDRÁULICAS</t>
  </si>
  <si>
    <t>PONTO DE CONSUMO TERMINAL DE ÁGUA FRIA (SUBRAMAL) COM TUBULAÇÃO DE PVC, DN 25 MM, INSTALADO EM RAMAL DE ÁGUA, INCLUSOS RASGO E CHUMBAMENTO EM ALVENARIA. AF_12/2014</t>
  </si>
  <si>
    <t>UN</t>
  </si>
  <si>
    <t>UN</t>
  </si>
  <si>
    <t>UN</t>
  </si>
  <si>
    <t>UN</t>
  </si>
  <si>
    <t>UN</t>
  </si>
  <si>
    <t>M</t>
  </si>
  <si>
    <t>TÊ, PVC, SOLDÁVEL, DN  25 MM INSTALADO EM RESERVAÇÃO DE ÁGUA DE EDIFICAÇÃO QUE POSSUA RESERVATÓRIO DE FIBRA/FIBROCIMENTO   FORNECIMENTO E INSTALAÇÃO. AF_06/2016</t>
  </si>
  <si>
    <t>UN</t>
  </si>
  <si>
    <t>JOELHO 90 GRAUS, PVC, SOLDÁVEL, DN 25MM, INSTALADO EM RAMAL DE DISTRIBUIÇÃO DE ÁGUA - FORNECIMENTO E INSTALAÇÃO. AF_12/2014</t>
  </si>
  <si>
    <t>UN</t>
  </si>
  <si>
    <t>Total  05</t>
  </si>
  <si>
    <t>REVESTIMENTO</t>
  </si>
  <si>
    <t>Chapisco aplicado somente em estruturas de concreto em alvenarias internas, com desempenadeira dentada. Argamassa industrializada com preparo manual. Af_06/2014</t>
  </si>
  <si>
    <t>M2</t>
  </si>
  <si>
    <t>M2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</si>
  <si>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</si>
  <si>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M2</t>
  </si>
  <si>
    <t>PINTURA DA LOGOMARCA - CODEVASF, BASE EM MASSA ÚNICA, PARA RECEBIMENTO DE PINTURA, EM ARGAMASSA TRAÇO 1:2:8, PREPARO MANUAL, APLICADA MANUALMENTE EM FACES INTERNAS DE PAREDES, ESPESSURA DE 10MM, COM EXECUÇÃO DE TALISCAS. AF_06/2014</t>
  </si>
  <si>
    <t>M2</t>
  </si>
  <si>
    <t>Total  06</t>
  </si>
  <si>
    <t>PINTURA</t>
  </si>
  <si>
    <t>APLICAÇÃO E LIXAMENTO DE MASSA LÁTEX EM PAREDES, DUAS DEMÃOS. AF_06/2014</t>
  </si>
  <si>
    <t>M2</t>
  </si>
  <si>
    <t>APLICAÇÃO MANUAL DE PINTURA COM TINTA LÁTEX PVA EM PAREDES, DUAS DEMÃOS. AF_06/2014</t>
  </si>
  <si>
    <t>M2</t>
  </si>
  <si>
    <t>PINTURA DE SINALIZAÇÃO logomarca CODEVASF, APLICAÇÃO MANUAL</t>
  </si>
  <si>
    <t>M2</t>
  </si>
  <si>
    <t>Total  07</t>
  </si>
  <si>
    <t>SERVIÇOS FINAIS</t>
  </si>
  <si>
    <t>UN</t>
  </si>
  <si>
    <t>Placa de inauguração em alumínio fundido, 60 x 40 cm, MODELO CODEVASF.</t>
  </si>
  <si>
    <t>UND</t>
  </si>
  <si>
    <t>PINO DE ACO COM ARRUELA CONICA, DIAMETRO ARRUELA = *23* MM E COMP HASTE = *27* MM (ACAO INDIRETA)</t>
  </si>
  <si>
    <t>LIMPEZA DE OBRA, UTILIZANDO ÁCIDO MURIÁTICO. AF_04/2019</t>
  </si>
  <si>
    <t>M2</t>
  </si>
  <si>
    <t>Resumo</t>
  </si>
  <si>
    <t>Total do orçamento</t>
  </si>
  <si>
    <t>PLACA DE INAUGURACAO METALICA, *40* CM X *60* CM</t>
  </si>
  <si>
    <t>Valor C/BDI</t>
  </si>
  <si>
    <t>CRONOGRAMA FÍSICO/FINANCEIRO</t>
  </si>
  <si>
    <t>DESCRIÇÃO</t>
  </si>
  <si>
    <t>MÊS 01</t>
  </si>
  <si>
    <t>MÊS 02</t>
  </si>
  <si>
    <t>MÊS 03</t>
  </si>
  <si>
    <t>MÊS 04</t>
  </si>
  <si>
    <t xml:space="preserve">MÊS 05 </t>
  </si>
  <si>
    <t>MÊS 06</t>
  </si>
  <si>
    <t>MÊS 07</t>
  </si>
  <si>
    <t>MÊS 08</t>
  </si>
  <si>
    <t>TOTAL C/BDI</t>
  </si>
  <si>
    <t>ENCARGOS SOCIAIS SOBRE PREÇOS DA MÃO DE OBRA HORISTA E MENSALISTA</t>
  </si>
  <si>
    <t>CÓDIGO</t>
  </si>
  <si>
    <t>HORISTA %</t>
  </si>
  <si>
    <t>MENSALISTA %</t>
  </si>
  <si>
    <t>GRUPO A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</si>
  <si>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</si>
  <si>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</si>
  <si>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</si>
  <si>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</si>
  <si>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</si>
  <si>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</si>
  <si>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</si>
  <si>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</si>
  <si>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</si>
  <si>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</si>
  <si>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</si>
  <si>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</si>
  <si>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</si>
  <si>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</si>
  <si>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</si>
  <si>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</si>
  <si>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</si>
  <si>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</si>
  <si>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</si>
  <si>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</si>
  <si>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</si>
  <si>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</si>
  <si>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0,00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</si>
  <si>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</si>
  <si>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</si>
  <si>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</si>
  <si>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</si>
  <si>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</si>
  <si>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</si>
  <si>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</si>
  <si>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</si>
  <si>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</si>
  <si>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</si>
  <si>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</si>
  <si>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</si>
  <si>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</si>
  <si>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</si>
  <si>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</si>
  <si>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</si>
  <si>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</si>
  <si>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</si>
  <si>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</si>
  <si>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</si>
  <si>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</si>
  <si>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</si>
  <si>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</si>
  <si>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</si>
  <si>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</si>
  <si>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</si>
  <si>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</si>
  <si>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</si>
  <si>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</si>
  <si>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</si>
  <si>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</si>
  <si>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</si>
  <si>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</si>
  <si>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</si>
  <si>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</si>
  <si>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</si>
  <si>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</si>
  <si>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</si>
  <si>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</si>
  <si>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</si>
  <si>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Cálculo de BDI</t>
  </si>
  <si>
    <t>N° Contrato</t>
  </si>
  <si>
    <t>PROPONENTE/TOMADOR</t>
  </si>
  <si>
    <t>OBJETO</t>
  </si>
  <si>
    <t>TIPO DE OBRA DO EMPREENDIMENTO</t>
  </si>
  <si>
    <t>DESONERAÇÃO</t>
  </si>
  <si>
    <t>Construção de Edifícios e Reformas (Quadras, unidades habitacionais, escolas, etc.)</t>
  </si>
  <si>
    <t>Conforme legislação tributária municipal, definir estimativa de percentual da base de cálculo para o ISS</t>
  </si>
  <si>
    <t>Sobre a base de cálculo, definir a respecticva alíquota do ISS (entre 2% e 5%)</t>
  </si>
  <si>
    <t>Itens</t>
  </si>
  <si>
    <t>Siglas</t>
  </si>
  <si>
    <t>%Adotado</t>
  </si>
  <si>
    <t>Situação</t>
  </si>
  <si>
    <t>1° Quartil</t>
  </si>
  <si>
    <t>Médio</t>
  </si>
  <si>
    <t>3° Quartil</t>
  </si>
  <si>
    <t>Administração Central</t>
  </si>
  <si>
    <t>AC</t>
  </si>
  <si>
    <t>Seguro e Garantia</t>
  </si>
  <si>
    <t>SG</t>
  </si>
  <si>
    <t>Risco</t>
  </si>
  <si>
    <t>Despesas Financeiras</t>
  </si>
  <si>
    <t>DF</t>
  </si>
  <si>
    <t>Lucro</t>
  </si>
  <si>
    <t>Tributos (impostos COFINS 3% E PIS 0,65%)</t>
  </si>
  <si>
    <t>CP</t>
  </si>
  <si>
    <t>Tributos (ISS, variável de acordo com o município)</t>
  </si>
  <si>
    <t>ISS</t>
  </si>
  <si>
    <t>BDI SEM desoneração</t>
  </si>
  <si>
    <t>BDI PAD</t>
  </si>
  <si>
    <t>ok</t>
  </si>
  <si>
    <t>Fonte da composição, valores de referência e fórmula do BDI:  Acórdão 2622/2013-TCU-Plenário</t>
  </si>
  <si>
    <t>Desoneração: Lei n°13.161/2015</t>
  </si>
  <si>
    <t>Ref: Sinapi 08/2023 - Não Desonerado</t>
  </si>
  <si>
    <t>Ref: SINAPI 08/2023 - Não Desonerado</t>
  </si>
  <si>
    <t>EQUIPAMENTOS</t>
  </si>
  <si>
    <t>KIT DE PORTA DE MADEIRA FRISADA, SEMI-OCA (LEVE OU MÉDIA), PADRÃO POPULAR, 60X210CM, ESPESSURA DE 3CM, ITENS INCLUSOS: DOBRADIÇAS, MONTAGEM E INSTALAÇÃO DO BATENTE, SEM FECHADURA - FORNECIMENTO E INSTALAÇÃO. AF_12/2019</t>
  </si>
  <si>
    <t xml:space="preserve">REVESTIMENTO CERÂMICO PARA PAREDES - BANHEIROS COM PLACAS TIPO ESMALTADA EXTRA DE DIMENSÕES 20X20 CM APLICADAS EM AMBIENTES DE ÁREA MENOR QUE 5 M² NA ALTURA </t>
  </si>
  <si>
    <t>ÁREA EXTERNA LUMINÁRIA ARANDELA TIPO MEIA LUA, DE SOBREPOR, COM 1 LÂMPADA FLUORESCENTE DE 15 W, SEM REATOR - FORNECIMENTO E INSTALAÇÃO. AF_02/2020</t>
  </si>
  <si>
    <t>PONTO DE TOMADA RESIDENCIAL INCLUINDO TOMADA (2 MÓDULOS) 10A/250V, CAIXA ELÉTRICA, ELETRODUTO, CABO, RASGO, QUEBRA E CHUMBAMENTO. AF_01/2016</t>
  </si>
  <si>
    <t>CAIXA D´ÁGUA EM POLIÉSTER REFORÇADO COM FIBRA DE VIDRO, 1000 LITROS - FORNECIMENTO E INSTALAÇÃO. AF_06/2021</t>
  </si>
  <si>
    <t>TORNEIRA DE BOIA PARA CAIXA D'ÁGUA, ROSCÁVEL, 3/4" - FORNECIMENTO E INSTALAÇÃO. AF_08/2021</t>
  </si>
  <si>
    <t>KIT DE REGISTRO DE GAVETA BRUTO DE LATÃO ¾", INCLUSIVE CONEXÕES, ROSCÁVEL, INSTALADO EM RAMAL DE ÁGUA FRIA - FORNECIMENTO E INSTALAÇÃO. AF_12/2014</t>
  </si>
  <si>
    <t>Total  Sem Equipamentos</t>
  </si>
  <si>
    <t>Total Geral</t>
  </si>
  <si>
    <t>Conclusão construção da Agroindústria de Extrato de Tomate no Município de Amarante do Maranhão</t>
  </si>
  <si>
    <t>ADAPTADOR COM FLANGE E ANEL DE VEDAÇÃO, PVC, SOLDÁVEL, DN  25 MM X 3/4 , INSTALADO EM RESERVAÇÃO DE ÁGUA DE EDIFICAÇÃO QUE POSSUA RESERVATÓRIO DE FIBRA/FIBROCIMENTO   FORNECIMENTO E INSTALAÇÃO. AF_06/2016</t>
  </si>
  <si>
    <t>CHUVEIRO ELÉTRICO COMUM CORPO PLÁSTICO, TIPO DUCHA ? FORNECIMENTO E INSTALAÇÃO. AF_01/2020</t>
  </si>
  <si>
    <t xml:space="preserve">TUBO, PVC, SOLDÁVEL, DN  25 MM, INSTALADO EM RESERVAÇÃO DE ÁGUA DE EDIFICAÇÃO QUE POSSUA RESERVATÓRIO DE FIBRA/FIBROCIMENTO   FORNECIMENTO E INSTALAÇÃO. </t>
  </si>
  <si>
    <t>CAIXA PARA PEDILÚVIO</t>
  </si>
  <si>
    <t>COMPOSIÇÕES UNITÁRIAS</t>
  </si>
  <si>
    <t>Obra/Projeto: CONCLUSÃO DE AGROINDUSTRIA DE EXTRATO DE TOMATE NO MUNICIPIO DE AMARANTE/MA
Local / Implantação: ZONA RURAL DE AMARANTE/MA
Proponente:       Concedente: CODEVASF   BDI: 25,00%
Data Ref: SINAPI 08/2023                        Encargos Sociais:  114,08%(HORA) 71,34%(MÊS)</t>
  </si>
  <si>
    <t>CAIXA PARA PEDILUVIO</t>
  </si>
  <si>
    <t>ARGAMASSA TRAÇO 1:1:6 (CIMENTO, CAL E AREIA MÉDIA) PARA EMBOÇO/MASSA ÚNICA/ASSENTAMENTO DE ALVENARIA DE VEDAÇÃO, PREPARO MANUAL. AF_06/2014</t>
  </si>
  <si>
    <t>M3</t>
  </si>
  <si>
    <t>AUXILIAR DE ELETRICISTA COM ENCARGOS COMPLEMENTARES</t>
  </si>
  <si>
    <t>PEDREIRO COM ENCARGOS COMPLEMENTARES</t>
  </si>
  <si>
    <t>CPU 03</t>
  </si>
  <si>
    <t>CPU 02</t>
  </si>
  <si>
    <t>Item</t>
  </si>
  <si>
    <t>Código</t>
  </si>
  <si>
    <t>1.1</t>
  </si>
  <si>
    <t>2.1</t>
  </si>
  <si>
    <t>2.2</t>
  </si>
  <si>
    <t>3.1</t>
  </si>
  <si>
    <t>3.2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</si>
  <si>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</si>
  <si>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</si>
  <si>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</si>
  <si>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</si>
  <si>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</si>
  <si>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</si>
  <si>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</si>
  <si>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</si>
  <si>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</si>
  <si>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</si>
  <si>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</si>
  <si>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</si>
  <si>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</si>
  <si>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</si>
  <si>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</si>
  <si>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</si>
  <si>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</si>
  <si>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</si>
  <si>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</si>
  <si>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</si>
  <si>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</si>
  <si>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</si>
  <si>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Caixa plástica, material: plástico reforçado, aplicação: acondicionamento de hortifrutigranjeiros, tipo: vazada, monobloco, capacidade: entre 46 a 52 l</t>
  </si>
  <si>
    <t>Balança eletrônica, capacidade pesagem: 15 kg, voltagem: bivolt v, características adicionais: plataforma aço inoxidável, pés reguláveis e antiad, tipo: digital, número dígitos: 5, dimensões: 375 x 425 mm, tipo painel: lcd, material: aço carbono</t>
  </si>
  <si>
    <t>Balança mecânica, capacidade: 300 kg, divisão: 200 g, uso: gêneros alimentícios</t>
  </si>
  <si>
    <t>Mesa de inox 430 (0,5mm de espessura mínima) para manipulação, preparação alimentos, tampo liso e reforçada com travamento, Medidasmínimas: Altura - 850 MM | Largura - 1900 MM | Profundidade - 700 MM</t>
  </si>
  <si>
    <t xml:space="preserve">Despolpadeira de frutas em aço inoxidável AISI 304, motor elétrico monofásico 220V de no mínimo 1cv de potência, com peneiras com furos entre 2,0 e 2,5mm, capacidade de processamento mínimo 150kg/hora. Logomarca da CODEVASF silkada em local vísivel. </t>
  </si>
  <si>
    <t>DOSADOR AUTOMÁTICO - CAPACIDADE mínima de 30L Fabricado em Aço Inox AISI 304, Faz dosagens de 20 ml até o total do reservatório do dosador, Produção mínima de até 1100 embalagens por hora, Controlado por temporizador digital.</t>
  </si>
  <si>
    <t>Tanque de Lavagem em aço inox AISI 304, com cesto e registro, capacidade mínima de 90 litros.</t>
  </si>
  <si>
    <t xml:space="preserve">Seladora embalagem, material: chapa metálica, voltagem: 220 v, funcionamento: à pedal, aplicação: vedação embalagens plásticas, características adicionais: sistema solda única através de fita cromo níquel, acabamento superficial: pintura eletrostática, potência </t>
  </si>
  <si>
    <t>Freezer horizontal, 2 portas,  capacidade mínima 470 litros, cor branca,  grade interna, tampa balanceada e 4 rodízios reforçados, 2 puxadores ergonômicos, 2  compartimentos separados por grade  interna, controle de temperatura, 220 V ou Bivolt. Embalagem com informações do fabricante, manual de instruções em português. Logomarca da CODEVASF silkada em local vísivel. Garantia mínima de 01 (um) ano.</t>
  </si>
  <si>
    <t>Peso %</t>
  </si>
  <si>
    <t>Peso Acumulado %</t>
  </si>
  <si>
    <t xml:space="preserve">AQUISIÇÃO DE EQUIPAMENTOS PARA AS AGROINDÚSTRIAS </t>
  </si>
  <si>
    <t>MERO FORNECIMENTO DE MATERIAIS E EQUIPAMENTOS</t>
  </si>
  <si>
    <t>ELABORAÇÃO DE PROJETO EXECUTIVO</t>
  </si>
  <si>
    <t>DESENHISTA DETALHISTA COM ENCARGOS COMPLEMENTARES</t>
  </si>
  <si>
    <t>1.1.1</t>
  </si>
  <si>
    <t>MOTORISTA DE VEIÍCULO LEVE COM ENCARGOS COMPLEMENTARES</t>
  </si>
  <si>
    <t>1.1.2</t>
  </si>
  <si>
    <t>1.2.3</t>
  </si>
  <si>
    <t>CAMINHONETE CABINE SIMPLES COM MOTOR 1.6 FLEX, CÂMBIO MANUAL, POTÊNCIA 101/104 CV, 2 PORTAS - DEPRECIAÇÃO. AF_11/2015</t>
  </si>
  <si>
    <t>Total 01</t>
  </si>
  <si>
    <t>2.3</t>
  </si>
  <si>
    <t>5.5</t>
  </si>
  <si>
    <t>5.6</t>
  </si>
  <si>
    <t>5.7</t>
  </si>
  <si>
    <t>5.8</t>
  </si>
  <si>
    <t>5.9</t>
  </si>
  <si>
    <t>6.4</t>
  </si>
  <si>
    <t>Total  08</t>
  </si>
  <si>
    <t>Total 09</t>
  </si>
  <si>
    <t>TRABALHOS PRELIMINARES</t>
  </si>
  <si>
    <t>DESENHISTA DETALHISTA</t>
  </si>
  <si>
    <t>EXAMES - HORISTA (COLETADO CAIXA)</t>
  </si>
  <si>
    <t>FERRAMENTAS - FAMILIA TOPOGRAFO - HORISTA (ENCARGOS COMPLEMENTARES - COLETADO CAIXA)</t>
  </si>
  <si>
    <t>EPI - FAMILIA TOPOGRAFO - HORISTA (ENCARGOS COMPLEMENTARES - COLETADO CAIXA)</t>
  </si>
  <si>
    <t>CURSO DE CAPACITAÇÃO PARA DESENHISTA DETALHISTA (ENCARGOS COMPLEMENTARES) - HORISTA</t>
  </si>
  <si>
    <t>MOTORISTA DE CARRO DE PASSEIO</t>
  </si>
  <si>
    <t>TRANSPORTE - HORISTA (COLETADO CAIXA)</t>
  </si>
  <si>
    <t>EPI - FAMILIA OPERADOR ESCAVADEIRA - HORISTA (ENCARGOS COMPLEMENTARES - COLETADO CAIXA)</t>
  </si>
  <si>
    <t>CURSO DE CAPACITAÇÃO PARA MOTORISTA DE VEÍCULO LEVE (ENCARGOS COMPLEMENTARES) - HORISTA</t>
  </si>
  <si>
    <t>PICAPE CABINE SIMPLES COM MOTOR 1.6 FLEX, CAMBIO MANUAL, POTENCIA 101/104 CV, 2 PORTAS</t>
  </si>
  <si>
    <t>Total  01.01</t>
  </si>
  <si>
    <t>Faixas</t>
  </si>
  <si>
    <t>02 - COBERTURA</t>
  </si>
  <si>
    <t>01 - TRABALHOS PRELIMINARES</t>
  </si>
  <si>
    <t>03 - ESQUADRIAS</t>
  </si>
  <si>
    <t>04 - INSTALAÇÕES ELÉTRICAS</t>
  </si>
  <si>
    <t>05 - INSTALAÇÕES HIDRÁULICAS</t>
  </si>
  <si>
    <t>06 - REVESTIMENTO</t>
  </si>
  <si>
    <t>07 - PINTURA</t>
  </si>
  <si>
    <t>08 - SERVIÇOS FINAIS</t>
  </si>
  <si>
    <t>09 - EQUIPAMENTOS</t>
  </si>
  <si>
    <t xml:space="preserve">Execução de Laje para Caixa Dágua(COMPOSIÇÃO REPRESENTATIVA) COMPOSIÇÃO PARAMÉTRICA PARA EXECUÇÃO DE ESTRUTURAS DE CONCRETO ARMADO, PARA EDIFICAÇÃO HABITACIONAL </t>
  </si>
  <si>
    <t>CURVA ABC</t>
  </si>
  <si>
    <t>O valor do orçamento ascende a cento e vinte e oito mil quarenta e um reais e quarenta e três centavos.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</si>
</sst>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#,##0.000"/>
    <numFmt numFmtId="165" formatCode="&quot;R$&quot;\ #,##0.00"/>
    <numFmt numFmtId="166" formatCode="#,##0.000000"/>
  </numFmts>
  <fonts count="27" x14ac:knownFonts="1">
    <font>
      <sz val="12"/>
      <color rgb="FF000000"/>
      <name val="Verdana"/>
      <family val="2"/>
    </font>
    <font>
      <b/>
      <sz val="20"/>
      <color rgb="FF000000"/>
      <name val="Arial"/>
      <family val="2"/>
    </font>
    <font>
      <sz val="9.9499999999999993"/>
      <color rgb="FF000000"/>
      <name val="Arial"/>
      <family val="2"/>
    </font>
    <font>
      <sz val="9"/>
      <color rgb="FF000000"/>
      <name val="Arial"/>
      <family val="2"/>
    </font>
    <font>
      <b/>
      <sz val="36"/>
      <color rgb="FF000000"/>
      <name val="Arial"/>
      <family val="2"/>
    </font>
    <font>
      <b/>
      <i/>
      <sz val="20"/>
      <color rgb="FF000000"/>
      <name val="Arial"/>
      <family val="2"/>
    </font>
    <font>
      <b/>
      <i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9.9499999999999993"/>
      <color rgb="FF000000"/>
      <name val="Arial"/>
      <family val="2"/>
    </font>
    <font>
      <sz val="6.95"/>
      <color rgb="FF000000"/>
      <name val="Arial"/>
      <family val="2"/>
    </font>
    <font>
      <b/>
      <i/>
      <sz val="9"/>
      <color rgb="FF000000"/>
      <name val="Arial"/>
      <family val="2"/>
    </font>
    <font>
      <sz val="6"/>
      <color rgb="FF000000"/>
      <name val="Arial"/>
      <family val="2"/>
    </font>
    <font>
      <sz val="12"/>
      <color rgb="FF000000"/>
      <name val="Verdana"/>
      <family val="2"/>
    </font>
    <font>
      <sz val="11"/>
      <color rgb="FFFA7D00"/>
      <name val="Calibri"/>
      <family val="2"/>
      <scheme val="minor"/>
    </font>
    <font>
      <b/>
      <sz val="12"/>
      <color rgb="FF000000"/>
      <name val="Verdana"/>
      <family val="2"/>
    </font>
    <font>
      <b/>
      <sz val="10"/>
      <color rgb="FF000000"/>
      <name val="Verdana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b/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E0E0E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8" applyNumberFormat="0" applyFill="0" applyAlignment="0" applyProtection="0"/>
    <xf numFmtId="0" fontId="16" fillId="0" borderId="0"/>
  </cellStyleXfs>
  <cellXfs count="301"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164" fontId="3" fillId="3" borderId="4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top" wrapText="1"/>
    </xf>
    <xf numFmtId="0" fontId="6" fillId="2" borderId="0" xfId="0" applyFont="1" applyFill="1" applyBorder="1" applyAlignment="1">
      <alignment horizontal="right" vertical="top" wrapText="1"/>
    </xf>
    <xf numFmtId="4" fontId="3" fillId="3" borderId="0" xfId="0" applyNumberFormat="1" applyFont="1" applyFill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0" fillId="0" borderId="0" xfId="0" applyFont="1" applyAlignment="1">
      <alignment horizontal="left" vertical="center"/>
    </xf>
    <xf numFmtId="0" fontId="0" fillId="4" borderId="4" xfId="0" applyFont="1" applyFill="1" applyBorder="1" applyAlignment="1">
      <alignment horizontal="left" vertical="center"/>
    </xf>
    <xf numFmtId="0" fontId="0" fillId="4" borderId="5" xfId="0" applyFont="1" applyFill="1" applyBorder="1" applyAlignment="1">
      <alignment horizontal="left" vertical="center"/>
    </xf>
    <xf numFmtId="165" fontId="13" fillId="0" borderId="8" xfId="3" applyNumberFormat="1" applyAlignment="1">
      <alignment horizontal="left" vertical="center"/>
    </xf>
    <xf numFmtId="165" fontId="13" fillId="0" borderId="8" xfId="3" applyNumberFormat="1" applyAlignment="1">
      <alignment horizontal="center" vertical="center"/>
    </xf>
    <xf numFmtId="4" fontId="0" fillId="0" borderId="15" xfId="0" applyNumberFormat="1" applyFont="1" applyBorder="1" applyAlignment="1">
      <alignment vertical="center"/>
    </xf>
    <xf numFmtId="0" fontId="0" fillId="0" borderId="0" xfId="0"/>
    <xf numFmtId="165" fontId="13" fillId="0" borderId="8" xfId="3" applyNumberFormat="1"/>
    <xf numFmtId="0" fontId="0" fillId="0" borderId="0" xfId="0" applyFont="1" applyBorder="1" applyAlignment="1">
      <alignment horizontal="left" vertical="center"/>
    </xf>
    <xf numFmtId="165" fontId="13" fillId="0" borderId="8" xfId="3" applyNumberFormat="1" applyAlignment="1">
      <alignment horizontal="center"/>
    </xf>
    <xf numFmtId="44" fontId="0" fillId="0" borderId="0" xfId="1" applyFont="1" applyBorder="1" applyAlignment="1">
      <alignment horizontal="center" vertical="center"/>
    </xf>
    <xf numFmtId="0" fontId="0" fillId="5" borderId="3" xfId="0" applyFont="1" applyFill="1" applyBorder="1" applyAlignment="1">
      <alignment horizontal="left" vertical="center"/>
    </xf>
    <xf numFmtId="0" fontId="0" fillId="5" borderId="4" xfId="0" applyFont="1" applyFill="1" applyBorder="1" applyAlignment="1">
      <alignment horizontal="left" vertical="center"/>
    </xf>
    <xf numFmtId="165" fontId="15" fillId="5" borderId="4" xfId="0" applyNumberFormat="1" applyFont="1" applyFill="1" applyBorder="1" applyAlignment="1">
      <alignment horizontal="left" vertical="center"/>
    </xf>
    <xf numFmtId="4" fontId="15" fillId="5" borderId="5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18" fillId="7" borderId="0" xfId="4" applyFont="1" applyFill="1" applyAlignment="1">
      <alignment horizontal="center" vertical="center"/>
    </xf>
    <xf numFmtId="0" fontId="18" fillId="7" borderId="0" xfId="4" applyFont="1" applyFill="1" applyAlignment="1">
      <alignment vertical="center"/>
    </xf>
    <xf numFmtId="0" fontId="17" fillId="7" borderId="16" xfId="4" applyFont="1" applyFill="1" applyBorder="1" applyAlignment="1">
      <alignment horizontal="left" vertical="center" wrapText="1"/>
    </xf>
    <xf numFmtId="0" fontId="19" fillId="8" borderId="17" xfId="4" applyFont="1" applyFill="1" applyBorder="1" applyAlignment="1">
      <alignment horizontal="center" vertical="center"/>
    </xf>
    <xf numFmtId="0" fontId="18" fillId="7" borderId="17" xfId="4" applyFont="1" applyFill="1" applyBorder="1" applyAlignment="1">
      <alignment horizontal="center" vertical="center"/>
    </xf>
    <xf numFmtId="0" fontId="18" fillId="7" borderId="17" xfId="4" applyFont="1" applyFill="1" applyBorder="1" applyAlignment="1">
      <alignment vertical="center"/>
    </xf>
    <xf numFmtId="2" fontId="18" fillId="7" borderId="17" xfId="4" applyNumberFormat="1" applyFont="1" applyFill="1" applyBorder="1" applyAlignment="1">
      <alignment horizontal="center" vertical="center"/>
    </xf>
    <xf numFmtId="0" fontId="17" fillId="7" borderId="17" xfId="4" applyFont="1" applyFill="1" applyBorder="1" applyAlignment="1">
      <alignment horizontal="center" vertical="center"/>
    </xf>
    <xf numFmtId="0" fontId="17" fillId="7" borderId="17" xfId="4" applyFont="1" applyFill="1" applyBorder="1" applyAlignment="1">
      <alignment horizontal="center" vertical="center" wrapText="1"/>
    </xf>
    <xf numFmtId="2" fontId="17" fillId="7" borderId="17" xfId="4" applyNumberFormat="1" applyFont="1" applyFill="1" applyBorder="1" applyAlignment="1">
      <alignment horizontal="center" vertical="center"/>
    </xf>
    <xf numFmtId="49" fontId="18" fillId="7" borderId="17" xfId="4" applyNumberFormat="1" applyFont="1" applyFill="1" applyBorder="1" applyAlignment="1">
      <alignment horizontal="center" vertical="center"/>
    </xf>
    <xf numFmtId="0" fontId="17" fillId="7" borderId="17" xfId="4" applyFont="1" applyFill="1" applyBorder="1" applyAlignment="1">
      <alignment horizontal="justify" vertical="center" wrapText="1"/>
    </xf>
    <xf numFmtId="0" fontId="18" fillId="7" borderId="17" xfId="4" applyFont="1" applyFill="1" applyBorder="1" applyAlignment="1">
      <alignment horizontal="justify" vertical="center" wrapText="1"/>
    </xf>
    <xf numFmtId="2" fontId="19" fillId="8" borderId="17" xfId="4" applyNumberFormat="1" applyFont="1" applyFill="1" applyBorder="1" applyAlignment="1">
      <alignment horizontal="center" vertical="center"/>
    </xf>
    <xf numFmtId="0" fontId="14" fillId="0" borderId="10" xfId="0" applyFont="1" applyBorder="1" applyAlignment="1">
      <alignment horizontal="left" vertical="center"/>
    </xf>
    <xf numFmtId="0" fontId="0" fillId="0" borderId="10" xfId="0" applyFont="1" applyBorder="1" applyAlignment="1">
      <alignment horizontal="left" vertical="center"/>
    </xf>
    <xf numFmtId="0" fontId="14" fillId="0" borderId="18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10" fontId="20" fillId="0" borderId="10" xfId="2" applyNumberFormat="1" applyFont="1" applyBorder="1" applyAlignment="1">
      <alignment horizontal="center" vertical="center"/>
    </xf>
    <xf numFmtId="0" fontId="20" fillId="3" borderId="10" xfId="0" applyFont="1" applyFill="1" applyBorder="1" applyAlignment="1">
      <alignment horizontal="left" vertical="center"/>
    </xf>
    <xf numFmtId="10" fontId="20" fillId="3" borderId="10" xfId="2" applyNumberFormat="1" applyFont="1" applyFill="1" applyBorder="1" applyAlignment="1">
      <alignment horizontal="center" vertical="center"/>
    </xf>
    <xf numFmtId="0" fontId="20" fillId="9" borderId="10" xfId="0" applyFont="1" applyFill="1" applyBorder="1" applyAlignment="1">
      <alignment horizontal="center" vertical="center"/>
    </xf>
    <xf numFmtId="4" fontId="7" fillId="0" borderId="0" xfId="0" applyNumberFormat="1" applyFont="1" applyBorder="1" applyAlignment="1">
      <alignment horizontal="right" vertical="top" wrapText="1"/>
    </xf>
    <xf numFmtId="4" fontId="24" fillId="3" borderId="4" xfId="0" applyNumberFormat="1" applyFont="1" applyFill="1" applyBorder="1" applyAlignment="1">
      <alignment vertical="center" wrapText="1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2" fontId="2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24" fillId="3" borderId="4" xfId="0" applyNumberFormat="1" applyFont="1" applyFill="1" applyBorder="1" applyAlignment="1">
      <alignment vertical="center" wrapText="1"/>
    </xf>
    <xf numFmtId="2" fontId="24" fillId="3" borderId="4" xfId="0" applyNumberFormat="1" applyFont="1" applyFill="1" applyBorder="1" applyAlignment="1">
      <alignment horizontal="center" vertical="center" wrapText="1"/>
    </xf>
    <xf numFmtId="4" fontId="24" fillId="3" borderId="5" xfId="0" applyNumberFormat="1" applyFont="1" applyFill="1" applyBorder="1" applyAlignment="1">
      <alignment horizontal="right" vertical="center" wrapText="1"/>
    </xf>
    <xf numFmtId="4" fontId="23" fillId="0" borderId="7" xfId="0" applyNumberFormat="1" applyFont="1" applyBorder="1" applyAlignment="1">
      <alignment vertical="center" wrapText="1"/>
    </xf>
    <xf numFmtId="4" fontId="7" fillId="0" borderId="0" xfId="0" applyNumberFormat="1" applyFont="1" applyAlignment="1">
      <alignment vertical="top" wrapText="1"/>
    </xf>
    <xf numFmtId="4" fontId="24" fillId="3" borderId="6" xfId="0" applyNumberFormat="1" applyFont="1" applyFill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top" wrapText="1"/>
    </xf>
    <xf numFmtId="4" fontId="0" fillId="10" borderId="5" xfId="0" applyNumberFormat="1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/>
    </xf>
    <xf numFmtId="0" fontId="16" fillId="0" borderId="0" xfId="4"/>
    <xf numFmtId="4" fontId="7" fillId="0" borderId="7" xfId="0" applyNumberFormat="1" applyFont="1" applyBorder="1" applyAlignment="1">
      <alignment horizontal="right" vertical="top" wrapText="1"/>
    </xf>
    <xf numFmtId="0" fontId="2" fillId="3" borderId="4" xfId="0" applyFont="1" applyFill="1" applyBorder="1" applyAlignment="1">
      <alignment horizontal="left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24" fillId="3" borderId="6" xfId="0" applyFont="1" applyFill="1" applyBorder="1" applyAlignment="1">
      <alignment horizontal="left" vertical="center" wrapText="1"/>
    </xf>
    <xf numFmtId="4" fontId="24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8" fillId="5" borderId="0" xfId="0" applyFont="1" applyFill="1" applyAlignment="1">
      <alignment horizontal="left" vertical="top" wrapText="1"/>
    </xf>
    <xf numFmtId="0" fontId="22" fillId="0" borderId="0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left" vertical="top" wrapText="1"/>
    </xf>
    <xf numFmtId="0" fontId="0" fillId="5" borderId="0" xfId="0" applyFill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right" vertical="center" wrapText="1"/>
    </xf>
    <xf numFmtId="44" fontId="23" fillId="0" borderId="7" xfId="1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23" fillId="5" borderId="6" xfId="0" applyFont="1" applyFill="1" applyBorder="1" applyAlignment="1">
      <alignment horizontal="left" vertical="center" wrapText="1"/>
    </xf>
    <xf numFmtId="0" fontId="23" fillId="5" borderId="0" xfId="0" applyFont="1" applyFill="1" applyAlignment="1">
      <alignment vertical="center" wrapText="1"/>
    </xf>
    <xf numFmtId="4" fontId="23" fillId="5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top" wrapText="1"/>
    </xf>
    <xf numFmtId="0" fontId="3" fillId="3" borderId="4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top" wrapText="1"/>
    </xf>
    <xf numFmtId="0" fontId="6" fillId="2" borderId="0" xfId="0" applyFont="1" applyFill="1" applyBorder="1" applyAlignment="1">
      <alignment vertical="top" wrapText="1"/>
    </xf>
    <xf numFmtId="0" fontId="3" fillId="3" borderId="4" xfId="0" applyFont="1" applyFill="1" applyBorder="1" applyAlignment="1">
      <alignment vertical="center" wrapText="1"/>
    </xf>
    <xf numFmtId="4" fontId="3" fillId="3" borderId="5" xfId="0" applyNumberFormat="1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top" wrapText="1"/>
    </xf>
    <xf numFmtId="4" fontId="10" fillId="0" borderId="21" xfId="0" applyNumberFormat="1" applyFont="1" applyBorder="1" applyAlignment="1">
      <alignment horizontal="right" vertical="top" wrapText="1"/>
    </xf>
    <xf numFmtId="0" fontId="6" fillId="2" borderId="7" xfId="0" applyFont="1" applyFill="1" applyBorder="1" applyAlignment="1">
      <alignment horizontal="right" vertical="top" wrapText="1"/>
    </xf>
    <xf numFmtId="0" fontId="6" fillId="2" borderId="0" xfId="0" applyFont="1" applyFill="1" applyBorder="1" applyAlignment="1">
      <alignment horizontal="right" vertical="top" wrapText="1"/>
    </xf>
    <xf numFmtId="0" fontId="23" fillId="5" borderId="6" xfId="0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top" wrapText="1"/>
    </xf>
    <xf numFmtId="4" fontId="0" fillId="10" borderId="5" xfId="0" applyNumberForma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right" wrapText="1"/>
    </xf>
    <xf numFmtId="0" fontId="2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right" vertical="center" wrapText="1"/>
    </xf>
    <xf numFmtId="10" fontId="0" fillId="0" borderId="0" xfId="2" applyNumberFormat="1" applyFont="1" applyAlignment="1">
      <alignment horizontal="left" vertical="center"/>
    </xf>
    <xf numFmtId="10" fontId="3" fillId="0" borderId="0" xfId="2" applyNumberFormat="1" applyFont="1" applyAlignment="1">
      <alignment horizontal="center" vertical="center"/>
    </xf>
    <xf numFmtId="0" fontId="6" fillId="2" borderId="7" xfId="0" applyFont="1" applyFill="1" applyBorder="1" applyAlignment="1">
      <alignment vertical="top" wrapText="1"/>
    </xf>
    <xf numFmtId="4" fontId="3" fillId="3" borderId="4" xfId="0" applyNumberFormat="1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right" vertical="center" wrapText="1"/>
    </xf>
    <xf numFmtId="164" fontId="3" fillId="3" borderId="7" xfId="0" applyNumberFormat="1" applyFont="1" applyFill="1" applyBorder="1" applyAlignment="1">
      <alignment horizontal="right" vertical="center" wrapText="1"/>
    </xf>
    <xf numFmtId="4" fontId="3" fillId="3" borderId="7" xfId="0" applyNumberFormat="1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 wrapText="1"/>
    </xf>
    <xf numFmtId="4" fontId="3" fillId="3" borderId="0" xfId="0" applyNumberFormat="1" applyFont="1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right" vertical="center" wrapText="1"/>
    </xf>
    <xf numFmtId="164" fontId="3" fillId="3" borderId="6" xfId="0" applyNumberFormat="1" applyFont="1" applyFill="1" applyBorder="1" applyAlignment="1">
      <alignment horizontal="right" vertical="center" wrapText="1"/>
    </xf>
    <xf numFmtId="4" fontId="3" fillId="3" borderId="6" xfId="0" applyNumberFormat="1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24" fillId="3" borderId="12" xfId="0" applyFont="1" applyFill="1" applyBorder="1" applyAlignment="1">
      <alignment horizontal="center" vertical="center" wrapText="1"/>
    </xf>
    <xf numFmtId="2" fontId="24" fillId="3" borderId="6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vertical="center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right" wrapText="1"/>
    </xf>
    <xf numFmtId="166" fontId="9" fillId="0" borderId="0" xfId="0" applyNumberFormat="1" applyFont="1" applyAlignment="1">
      <alignment horizontal="right" vertical="center" wrapText="1"/>
    </xf>
    <xf numFmtId="0" fontId="0" fillId="3" borderId="0" xfId="0" applyFont="1" applyFill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4" fontId="7" fillId="0" borderId="7" xfId="0" applyNumberFormat="1" applyFont="1" applyBorder="1" applyAlignment="1">
      <alignment vertical="top" wrapText="1"/>
    </xf>
    <xf numFmtId="4" fontId="7" fillId="0" borderId="0" xfId="0" applyNumberFormat="1" applyFont="1" applyBorder="1" applyAlignment="1">
      <alignment vertical="top" wrapText="1"/>
    </xf>
    <xf numFmtId="4" fontId="3" fillId="3" borderId="13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left" vertical="center"/>
    </xf>
    <xf numFmtId="2" fontId="24" fillId="3" borderId="0" xfId="0" applyNumberFormat="1" applyFont="1" applyFill="1" applyBorder="1" applyAlignment="1">
      <alignment horizontal="center" vertical="center" wrapText="1"/>
    </xf>
    <xf numFmtId="4" fontId="24" fillId="3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2" fontId="26" fillId="11" borderId="10" xfId="2" applyNumberFormat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4" fontId="24" fillId="3" borderId="13" xfId="0" applyNumberFormat="1" applyFont="1" applyFill="1" applyBorder="1" applyAlignment="1">
      <alignment horizontal="center" vertical="center" wrapText="1"/>
    </xf>
    <xf numFmtId="4" fontId="24" fillId="3" borderId="5" xfId="0" applyNumberFormat="1" applyFont="1" applyFill="1" applyBorder="1" applyAlignment="1">
      <alignment horizontal="center" vertical="center" wrapText="1"/>
    </xf>
    <xf numFmtId="10" fontId="0" fillId="0" borderId="15" xfId="0" applyNumberFormat="1" applyFill="1" applyBorder="1" applyAlignment="1">
      <alignment horizontal="center" vertical="center"/>
    </xf>
    <xf numFmtId="10" fontId="0" fillId="0" borderId="13" xfId="0" applyNumberForma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10" fontId="3" fillId="0" borderId="15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vertical="center" wrapText="1"/>
    </xf>
    <xf numFmtId="4" fontId="3" fillId="3" borderId="15" xfId="0" applyNumberFormat="1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top" wrapText="1"/>
    </xf>
    <xf numFmtId="2" fontId="24" fillId="3" borderId="7" xfId="0" applyNumberFormat="1" applyFont="1" applyFill="1" applyBorder="1" applyAlignment="1">
      <alignment horizontal="center" vertical="center" wrapText="1"/>
    </xf>
    <xf numFmtId="2" fontId="24" fillId="3" borderId="7" xfId="0" applyNumberFormat="1" applyFont="1" applyFill="1" applyBorder="1" applyAlignment="1">
      <alignment vertical="center" wrapText="1"/>
    </xf>
    <xf numFmtId="4" fontId="24" fillId="3" borderId="7" xfId="0" applyNumberFormat="1" applyFont="1" applyFill="1" applyBorder="1" applyAlignment="1">
      <alignment vertical="center" wrapText="1"/>
    </xf>
    <xf numFmtId="4" fontId="24" fillId="3" borderId="11" xfId="0" applyNumberFormat="1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4" fontId="24" fillId="3" borderId="15" xfId="0" applyNumberFormat="1" applyFont="1" applyFill="1" applyBorder="1" applyAlignment="1">
      <alignment horizontal="center" vertical="center" wrapText="1"/>
    </xf>
    <xf numFmtId="4" fontId="3" fillId="3" borderId="18" xfId="0" applyNumberFormat="1" applyFont="1" applyFill="1" applyBorder="1" applyAlignment="1">
      <alignment horizontal="right" vertical="center" wrapText="1"/>
    </xf>
    <xf numFmtId="4" fontId="24" fillId="3" borderId="22" xfId="0" applyNumberFormat="1" applyFont="1" applyFill="1" applyBorder="1" applyAlignment="1">
      <alignment horizontal="right" vertical="center" wrapText="1"/>
    </xf>
    <xf numFmtId="4" fontId="3" fillId="3" borderId="22" xfId="0" applyNumberFormat="1" applyFont="1" applyFill="1" applyBorder="1" applyAlignment="1">
      <alignment horizontal="right" vertical="center" wrapText="1"/>
    </xf>
    <xf numFmtId="4" fontId="3" fillId="3" borderId="19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horizontal="left" vertical="center"/>
    </xf>
    <xf numFmtId="4" fontId="2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4" fillId="5" borderId="0" xfId="0" applyFont="1" applyFill="1" applyAlignment="1">
      <alignment horizontal="center" vertical="center" wrapText="1"/>
    </xf>
    <xf numFmtId="0" fontId="0" fillId="10" borderId="3" xfId="0" applyFill="1" applyBorder="1" applyAlignment="1">
      <alignment horizontal="center" vertical="center" wrapText="1"/>
    </xf>
    <xf numFmtId="0" fontId="0" fillId="10" borderId="4" xfId="0" applyFill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top" wrapText="1"/>
    </xf>
    <xf numFmtId="2" fontId="23" fillId="0" borderId="7" xfId="0" applyNumberFormat="1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6" fillId="2" borderId="7" xfId="0" applyFont="1" applyFill="1" applyBorder="1" applyAlignment="1">
      <alignment horizontal="right" vertical="top" wrapText="1"/>
    </xf>
    <xf numFmtId="4" fontId="7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4" fontId="25" fillId="0" borderId="7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right" vertical="center" wrapText="1"/>
    </xf>
    <xf numFmtId="4" fontId="3" fillId="3" borderId="4" xfId="0" applyNumberFormat="1" applyFont="1" applyFill="1" applyBorder="1" applyAlignment="1">
      <alignment horizontal="right" vertical="center" wrapText="1"/>
    </xf>
    <xf numFmtId="4" fontId="3" fillId="3" borderId="7" xfId="0" applyNumberFormat="1" applyFont="1" applyFill="1" applyBorder="1" applyAlignment="1">
      <alignment horizontal="right" vertical="center" wrapText="1"/>
    </xf>
    <xf numFmtId="4" fontId="3" fillId="3" borderId="1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right" wrapText="1"/>
    </xf>
    <xf numFmtId="164" fontId="9" fillId="0" borderId="0" xfId="0" applyNumberFormat="1" applyFont="1" applyAlignment="1">
      <alignment horizontal="right" wrapText="1"/>
    </xf>
    <xf numFmtId="4" fontId="25" fillId="0" borderId="0" xfId="0" applyNumberFormat="1" applyFont="1" applyFill="1" applyBorder="1" applyAlignment="1">
      <alignment horizontal="right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right" wrapText="1"/>
    </xf>
    <xf numFmtId="4" fontId="3" fillId="3" borderId="4" xfId="0" applyNumberFormat="1" applyFont="1" applyFill="1" applyBorder="1" applyAlignment="1">
      <alignment horizontal="right" wrapText="1"/>
    </xf>
    <xf numFmtId="4" fontId="3" fillId="3" borderId="5" xfId="0" applyNumberFormat="1" applyFont="1" applyFill="1" applyBorder="1" applyAlignment="1">
      <alignment horizontal="right" wrapText="1"/>
    </xf>
    <xf numFmtId="4" fontId="25" fillId="0" borderId="0" xfId="0" applyNumberFormat="1" applyFont="1" applyFill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Alignment="1">
      <alignment horizontal="right" wrapText="1"/>
    </xf>
    <xf numFmtId="0" fontId="9" fillId="0" borderId="7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right" wrapText="1"/>
    </xf>
    <xf numFmtId="164" fontId="9" fillId="0" borderId="7" xfId="0" applyNumberFormat="1" applyFont="1" applyBorder="1" applyAlignment="1">
      <alignment horizontal="right" wrapText="1"/>
    </xf>
    <xf numFmtId="4" fontId="9" fillId="0" borderId="7" xfId="0" applyNumberFormat="1" applyFont="1" applyBorder="1" applyAlignment="1">
      <alignment horizontal="right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7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23" fillId="3" borderId="3" xfId="0" applyFont="1" applyFill="1" applyBorder="1" applyAlignment="1">
      <alignment horizontal="left" vertical="center" wrapText="1"/>
    </xf>
    <xf numFmtId="0" fontId="23" fillId="3" borderId="4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right" wrapText="1"/>
    </xf>
    <xf numFmtId="164" fontId="9" fillId="0" borderId="6" xfId="0" applyNumberFormat="1" applyFont="1" applyBorder="1" applyAlignment="1">
      <alignment horizontal="right" wrapText="1"/>
    </xf>
    <xf numFmtId="4" fontId="9" fillId="0" borderId="6" xfId="0" applyNumberFormat="1" applyFont="1" applyBorder="1" applyAlignment="1">
      <alignment horizontal="right" wrapText="1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7" fillId="7" borderId="17" xfId="4" applyFont="1" applyFill="1" applyBorder="1" applyAlignment="1">
      <alignment horizontal="center" vertical="center"/>
    </xf>
    <xf numFmtId="0" fontId="17" fillId="6" borderId="0" xfId="4" applyFont="1" applyFill="1" applyAlignment="1">
      <alignment horizontal="center" vertical="center"/>
    </xf>
    <xf numFmtId="0" fontId="17" fillId="7" borderId="0" xfId="4" applyFont="1" applyFill="1" applyAlignment="1">
      <alignment horizontal="left" vertical="center" wrapText="1"/>
    </xf>
    <xf numFmtId="0" fontId="17" fillId="7" borderId="16" xfId="4" applyFont="1" applyFill="1" applyBorder="1" applyAlignment="1">
      <alignment horizontal="left" vertical="center" wrapText="1"/>
    </xf>
    <xf numFmtId="0" fontId="0" fillId="3" borderId="19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0" fillId="0" borderId="10" xfId="0" applyFont="1" applyBorder="1" applyAlignment="1">
      <alignment horizontal="left" vertical="center" wrapText="1"/>
    </xf>
    <xf numFmtId="10" fontId="0" fillId="0" borderId="10" xfId="2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left" vertical="center"/>
    </xf>
  </cellXfs>
  <cellStyles count="5">
    <cellStyle name="Célula Vinculada" xfId="3" builtinId="24"/>
    <cellStyle name="Moeda" xfId="1" builtinId="4"/>
    <cellStyle name="Normal" xfId="0" builtinId="0"/>
    <cellStyle name="Normal 2" xfId="4"/>
    <cellStyle name="Porcentagem" xfId="2" builtinId="5"/>
  </cellStyles>
  <dxfs count="4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687845581802274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'CURVA ABC'!$A$6:$A$50</c:f>
              <c:strCache>
                <c:ptCount val="45"/>
                <c:pt idx="0">
                  <c:v>2.1</c:v>
                </c:pt>
                <c:pt idx="1">
                  <c:v>9,6</c:v>
                </c:pt>
                <c:pt idx="2">
                  <c:v>9,5</c:v>
                </c:pt>
                <c:pt idx="3">
                  <c:v>9,7</c:v>
                </c:pt>
                <c:pt idx="4">
                  <c:v>9,9</c:v>
                </c:pt>
                <c:pt idx="5">
                  <c:v>7.1</c:v>
                </c:pt>
                <c:pt idx="6">
                  <c:v>7.2</c:v>
                </c:pt>
                <c:pt idx="7">
                  <c:v>4.1</c:v>
                </c:pt>
                <c:pt idx="8">
                  <c:v>3.2</c:v>
                </c:pt>
                <c:pt idx="9">
                  <c:v>6.2</c:v>
                </c:pt>
                <c:pt idx="10">
                  <c:v>O valor do orçamento ascende a cento e vinte e oito mil quarenta e um reais e quarenta e três centavos.</c:v>
                </c:pt>
                <c:pt idx="11">
                  <c:v>9,8</c:v>
                </c:pt>
                <c:pt idx="12">
                  <c:v>8.3</c:v>
                </c:pt>
                <c:pt idx="13">
                  <c:v>9,1</c:v>
                </c:pt>
                <c:pt idx="14">
                  <c:v>4.7</c:v>
                </c:pt>
                <c:pt idx="15">
                  <c:v>9,3</c:v>
                </c:pt>
                <c:pt idx="16">
                  <c:v>2.3</c:v>
                </c:pt>
                <c:pt idx="17">
                  <c:v>3.1</c:v>
                </c:pt>
                <c:pt idx="18">
                  <c:v>8.2</c:v>
                </c:pt>
                <c:pt idx="19">
                  <c:v>4.9</c:v>
                </c:pt>
                <c:pt idx="20">
                  <c:v>9,2</c:v>
                </c:pt>
                <c:pt idx="21">
                  <c:v>5.2</c:v>
                </c:pt>
                <c:pt idx="22">
                  <c:v>5.9</c:v>
                </c:pt>
                <c:pt idx="23">
                  <c:v>4.4</c:v>
                </c:pt>
                <c:pt idx="24">
                  <c:v>4.5</c:v>
                </c:pt>
                <c:pt idx="25">
                  <c:v>2.2</c:v>
                </c:pt>
                <c:pt idx="26">
                  <c:v>1.1.1</c:v>
                </c:pt>
                <c:pt idx="27">
                  <c:v>1.1.2</c:v>
                </c:pt>
                <c:pt idx="28">
                  <c:v>6.3</c:v>
                </c:pt>
                <c:pt idx="29">
                  <c:v>4.6</c:v>
                </c:pt>
                <c:pt idx="30">
                  <c:v>5.1</c:v>
                </c:pt>
                <c:pt idx="31">
                  <c:v>5.6</c:v>
                </c:pt>
                <c:pt idx="32">
                  <c:v>4.8</c:v>
                </c:pt>
                <c:pt idx="33">
                  <c:v>4.3</c:v>
                </c:pt>
                <c:pt idx="34">
                  <c:v>7.3</c:v>
                </c:pt>
                <c:pt idx="35">
                  <c:v>4.2</c:v>
                </c:pt>
                <c:pt idx="36">
                  <c:v>8.1</c:v>
                </c:pt>
                <c:pt idx="37">
                  <c:v>1.2.3</c:v>
                </c:pt>
                <c:pt idx="38">
                  <c:v>6.1</c:v>
                </c:pt>
                <c:pt idx="39">
                  <c:v>5.7</c:v>
                </c:pt>
                <c:pt idx="40">
                  <c:v>5.5</c:v>
                </c:pt>
                <c:pt idx="41">
                  <c:v>5.3</c:v>
                </c:pt>
                <c:pt idx="42">
                  <c:v>5.8</c:v>
                </c:pt>
                <c:pt idx="43">
                  <c:v>6.4</c:v>
                </c:pt>
                <c:pt idx="44">
                  <c:v>5.4</c:v>
                </c:pt>
              </c:strCache>
            </c:strRef>
          </c:cat>
          <c:val>
            <c:numRef>
              <c:f>'CURVA ABC'!$K$6:$K$50</c:f>
              <c:numCache>
                <c:formatCode>0.00%</c:formatCode>
                <c:ptCount val="45"/>
                <c:pt idx="0">
                  <c:v>0.32325279403705504</c:v>
                </c:pt>
                <c:pt idx="1">
                  <c:v>0.44319850223478446</c:v>
                </c:pt>
                <c:pt idx="2">
                  <c:v>0.5461800137658569</c:v>
                </c:pt>
                <c:pt idx="3">
                  <c:v>0.62251889876581357</c:v>
                </c:pt>
                <c:pt idx="4">
                  <c:v>0.68650646903896662</c:v>
                </c:pt>
                <c:pt idx="5">
                  <c:v>0.72323012949792898</c:v>
                </c:pt>
                <c:pt idx="6">
                  <c:v>0.7597433112079427</c:v>
                </c:pt>
                <c:pt idx="7">
                  <c:v>0.78713014998348585</c:v>
                </c:pt>
                <c:pt idx="8">
                  <c:v>0.81301239762786159</c:v>
                </c:pt>
                <c:pt idx="9">
                  <c:v>0.83328224309897203</c:v>
                </c:pt>
                <c:pt idx="10">
                  <c:v>0.84933665611201004</c:v>
                </c:pt>
                <c:pt idx="11">
                  <c:v>0.86196436575255375</c:v>
                </c:pt>
                <c:pt idx="12">
                  <c:v>0.87390190815582125</c:v>
                </c:pt>
                <c:pt idx="13">
                  <c:v>0.88455572543980499</c:v>
                </c:pt>
                <c:pt idx="14">
                  <c:v>0.89437403190514198</c:v>
                </c:pt>
                <c:pt idx="15">
                  <c:v>0.90373990668489101</c:v>
                </c:pt>
                <c:pt idx="16">
                  <c:v>0.91278775939943813</c:v>
                </c:pt>
                <c:pt idx="17">
                  <c:v>0.92130148811989998</c:v>
                </c:pt>
                <c:pt idx="18">
                  <c:v>0.92883194134898373</c:v>
                </c:pt>
                <c:pt idx="19">
                  <c:v>0.93619596407194139</c:v>
                </c:pt>
                <c:pt idx="20">
                  <c:v>0.94315011945742877</c:v>
                </c:pt>
                <c:pt idx="21">
                  <c:v>0.9495398481569598</c:v>
                </c:pt>
                <c:pt idx="22">
                  <c:v>0.95514311266283103</c:v>
                </c:pt>
                <c:pt idx="23">
                  <c:v>0.96038868044507153</c:v>
                </c:pt>
                <c:pt idx="24">
                  <c:v>0.96560339883739188</c:v>
                </c:pt>
                <c:pt idx="25">
                  <c:v>0.97012342020859965</c:v>
                </c:pt>
                <c:pt idx="26">
                  <c:v>0.97416656468144724</c:v>
                </c:pt>
                <c:pt idx="27">
                  <c:v>0.97810864811491094</c:v>
                </c:pt>
                <c:pt idx="28">
                  <c:v>0.98163367903654308</c:v>
                </c:pt>
                <c:pt idx="29">
                  <c:v>0.98469675010658664</c:v>
                </c:pt>
                <c:pt idx="30">
                  <c:v>0.98727388471059718</c:v>
                </c:pt>
                <c:pt idx="31">
                  <c:v>0.98917756541769331</c:v>
                </c:pt>
                <c:pt idx="32">
                  <c:v>0.9910761696429039</c:v>
                </c:pt>
                <c:pt idx="33">
                  <c:v>0.99275906243783751</c:v>
                </c:pt>
                <c:pt idx="34">
                  <c:v>0.99425100141415168</c:v>
                </c:pt>
                <c:pt idx="35">
                  <c:v>0.99566257577723083</c:v>
                </c:pt>
                <c:pt idx="36">
                  <c:v>0.99684664565211434</c:v>
                </c:pt>
                <c:pt idx="37">
                  <c:v>0.99755540062306403</c:v>
                </c:pt>
                <c:pt idx="38">
                  <c:v>0.99809428870014971</c:v>
                </c:pt>
                <c:pt idx="39">
                  <c:v>0.99850704572730886</c:v>
                </c:pt>
                <c:pt idx="40">
                  <c:v>0.9988959823394663</c:v>
                </c:pt>
                <c:pt idx="41">
                  <c:v>0.99928101396555791</c:v>
                </c:pt>
                <c:pt idx="42">
                  <c:v>0.9995742784191024</c:v>
                </c:pt>
                <c:pt idx="43">
                  <c:v>0.99981896484598787</c:v>
                </c:pt>
                <c:pt idx="44">
                  <c:v>1.0000000000000002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5385376"/>
        <c:axId val="2015389728"/>
      </c:lineChart>
      <c:catAx>
        <c:axId val="201538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15389728"/>
        <c:crosses val="autoZero"/>
        <c:auto val="1"/>
        <c:lblAlgn val="ctr"/>
        <c:lblOffset val="100"/>
        <c:noMultiLvlLbl val="0"/>
      </c:catAx>
      <c:valAx>
        <c:axId val="201538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15385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175846</xdr:colOff>
      <xdr:row>0</xdr:row>
      <xdr:rowOff>102577</xdr:rowOff>
    </xdr:from>
    <xdr:to>
      <xdr:col>6</xdr:col>
      <xdr:colOff>102576</xdr:colOff>
      <xdr:row>3</xdr:row>
      <xdr:rowOff>139213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5846" y="102577"/>
          <a:ext cx="2916115" cy="57150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1062404</xdr:colOff>
      <xdr:row>0</xdr:row>
      <xdr:rowOff>29307</xdr:rowOff>
    </xdr:from>
    <xdr:to>
      <xdr:col>6</xdr:col>
      <xdr:colOff>72951</xdr:colOff>
      <xdr:row>1</xdr:row>
      <xdr:rowOff>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80442" y="29307"/>
          <a:ext cx="2916115" cy="57150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556847</xdr:colOff>
      <xdr:row>2</xdr:row>
      <xdr:rowOff>14653</xdr:rowOff>
    </xdr:from>
    <xdr:to>
      <xdr:col>8</xdr:col>
      <xdr:colOff>183173</xdr:colOff>
      <xdr:row>2</xdr:row>
      <xdr:rowOff>586154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74885" y="146538"/>
          <a:ext cx="2916115" cy="571501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1062404</xdr:colOff>
      <xdr:row>0</xdr:row>
      <xdr:rowOff>29307</xdr:rowOff>
    </xdr:from>
    <xdr:to>
      <xdr:col>5</xdr:col>
      <xdr:colOff>585230</xdr:colOff>
      <xdr:row>1</xdr:row>
      <xdr:rowOff>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76829" y="29307"/>
          <a:ext cx="2913726" cy="57076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  <xdr:twoCellAnchor>
    <xdr:from>
      <xdr:col>2</xdr:col>
      <xdr:colOff>647700</xdr:colOff>
      <xdr:row>50</xdr:row>
      <xdr:rowOff>109537</xdr:rowOff>
    </xdr:from>
    <xdr:to>
      <xdr:col>6</xdr:col>
      <xdr:colOff>714375</xdr:colOff>
      <xdr:row>60</xdr:row>
      <xdr:rowOff>38100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228600</xdr:colOff>
      <xdr:row>0</xdr:row>
      <xdr:rowOff>95250</xdr:rowOff>
    </xdr:from>
    <xdr:to>
      <xdr:col>13</xdr:col>
      <xdr:colOff>919163</xdr:colOff>
      <xdr:row>3</xdr:row>
      <xdr:rowOff>79375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848850" y="95250"/>
          <a:ext cx="2881313" cy="5556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1533525</xdr:colOff>
      <xdr:row>1</xdr:row>
      <xdr:rowOff>38100</xdr:rowOff>
    </xdr:from>
    <xdr:to>
      <xdr:col>2</xdr:col>
      <xdr:colOff>682488</xdr:colOff>
      <xdr:row>4</xdr:row>
      <xdr:rowOff>154057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33525" y="2286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2809875</xdr:colOff>
      <xdr:row>29</xdr:row>
      <xdr:rowOff>19050</xdr:rowOff>
    </xdr:from>
    <xdr:to>
      <xdr:col>4</xdr:col>
      <xdr:colOff>180975</xdr:colOff>
      <xdr:row>31</xdr:row>
      <xdr:rowOff>9525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5353050"/>
          <a:ext cx="3209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161925</xdr:colOff>
      <xdr:row>1</xdr:row>
      <xdr:rowOff>38100</xdr:rowOff>
    </xdr:from>
    <xdr:to>
      <xdr:col>4</xdr:col>
      <xdr:colOff>2273163</xdr:colOff>
      <xdr:row>4</xdr:row>
      <xdr:rowOff>154057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924300" y="381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28</xdr:row>
      <xdr:rowOff>104775</xdr:rowOff>
    </xdr:from>
    <xdr:to>
      <xdr:col>3</xdr:col>
      <xdr:colOff>1352550</xdr:colOff>
      <xdr:row>31</xdr:row>
      <xdr:rowOff>142875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5438775"/>
          <a:ext cx="401002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0</xdr:row>
      <xdr:rowOff>38100</xdr:rowOff>
    </xdr:from>
    <xdr:to>
      <xdr:col>3</xdr:col>
      <xdr:colOff>1273038</xdr:colOff>
      <xdr:row>3</xdr:row>
      <xdr:rowOff>154057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029450" y="381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view="pageBreakPreview" zoomScale="130" zoomScaleNormal="100" zoomScaleSheetLayoutView="130" workbookViewId="0">
      <selection activeCell="L22" sqref="L22"/>
    </sheetView>
  </sheetViews>
  <sheetFormatPr defaultColWidth="11.19921875" defaultRowHeight="15" x14ac:dyDescent="0.2"/>
  <cols>
    <col min="1" max="1" width="1.8984375" customWidth="1"/>
    <col min="2" max="2" width="4.8984375" customWidth="1"/>
    <col min="3" max="3" width="0.69921875" customWidth="1"/>
    <col min="4" max="4" width="13.8984375" customWidth="1"/>
    <col min="5" max="5" width="7.3984375" customWidth="1"/>
    <col min="6" max="6" width="2.5" customWidth="1"/>
    <col min="7" max="7" width="1.09765625" customWidth="1"/>
    <col min="8" max="8" width="9.59765625" customWidth="1"/>
    <col min="9" max="9" width="2.09765625" customWidth="1"/>
    <col min="10" max="10" width="5.8984375" customWidth="1"/>
    <col min="11" max="11" width="1.296875" customWidth="1"/>
    <col min="12" max="12" width="5" customWidth="1"/>
    <col min="13" max="13" width="5.296875" customWidth="1"/>
    <col min="14" max="14" width="3.8984375" customWidth="1"/>
  </cols>
  <sheetData>
    <row r="1" spans="1:14" ht="26.45" customHeight="1" x14ac:dyDescent="0.2">
      <c r="A1" s="1"/>
      <c r="B1" s="195"/>
      <c r="C1" s="195"/>
      <c r="D1" s="195"/>
      <c r="E1" s="195"/>
      <c r="F1" s="195"/>
      <c r="G1" s="195"/>
      <c r="H1" s="197" t="s">
        <v>205</v>
      </c>
      <c r="I1" s="197"/>
      <c r="J1" s="197"/>
      <c r="K1" s="197"/>
      <c r="L1" s="197"/>
      <c r="M1" s="197"/>
      <c r="N1" s="197"/>
    </row>
    <row r="2" spans="1:14" ht="0" hidden="1" customHeight="1" thickBot="1" x14ac:dyDescent="0.25">
      <c r="A2" s="1"/>
      <c r="B2" s="195"/>
      <c r="C2" s="195"/>
      <c r="D2" s="195"/>
      <c r="E2" s="195"/>
      <c r="F2" s="195"/>
      <c r="G2" s="195"/>
      <c r="H2" s="198"/>
      <c r="I2" s="198"/>
      <c r="J2" s="198"/>
      <c r="K2" s="198"/>
      <c r="L2" s="198"/>
      <c r="M2" s="198"/>
      <c r="N2" s="198"/>
    </row>
    <row r="3" spans="1:14" ht="16.350000000000001" customHeight="1" x14ac:dyDescent="0.2">
      <c r="A3" s="1"/>
      <c r="B3" s="195"/>
      <c r="C3" s="195"/>
      <c r="D3" s="195"/>
      <c r="E3" s="195"/>
      <c r="F3" s="195"/>
      <c r="G3" s="195"/>
      <c r="H3" s="198"/>
      <c r="I3" s="198"/>
      <c r="J3" s="198"/>
      <c r="K3" s="198"/>
      <c r="L3" s="198"/>
      <c r="M3" s="198"/>
      <c r="N3" s="198"/>
    </row>
    <row r="4" spans="1:14" ht="29.45" customHeight="1" x14ac:dyDescent="0.2">
      <c r="A4" s="1"/>
      <c r="B4" s="196"/>
      <c r="C4" s="196"/>
      <c r="D4" s="196"/>
      <c r="E4" s="196"/>
      <c r="F4" s="196"/>
      <c r="G4" s="196"/>
      <c r="H4" s="199"/>
      <c r="I4" s="199"/>
      <c r="J4" s="199"/>
      <c r="K4" s="199"/>
      <c r="L4" s="199"/>
      <c r="M4" s="199"/>
      <c r="N4" s="199"/>
    </row>
    <row r="5" spans="1:14" ht="29.85" customHeight="1" x14ac:dyDescent="0.2">
      <c r="A5" s="200" t="s">
        <v>77</v>
      </c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</row>
    <row r="6" spans="1:14" ht="17.25" customHeight="1" x14ac:dyDescent="0.2">
      <c r="A6" s="194" t="s">
        <v>292</v>
      </c>
      <c r="B6" s="194"/>
      <c r="C6" s="194"/>
      <c r="D6" s="194"/>
      <c r="E6" s="194"/>
      <c r="F6" s="194"/>
      <c r="G6" s="194"/>
      <c r="H6" s="194"/>
      <c r="I6" s="194"/>
      <c r="J6" s="189"/>
      <c r="K6" s="189"/>
      <c r="L6" s="188">
        <f>'PLANILHA ORÇAMENTÁRIA'!I12</f>
        <v>1113.19</v>
      </c>
      <c r="M6" s="188"/>
      <c r="N6" s="188"/>
    </row>
    <row r="7" spans="1:14" ht="17.25" customHeight="1" x14ac:dyDescent="0.2">
      <c r="A7" s="194" t="s">
        <v>291</v>
      </c>
      <c r="B7" s="194"/>
      <c r="C7" s="194"/>
      <c r="D7" s="194"/>
      <c r="E7" s="194"/>
      <c r="F7" s="194"/>
      <c r="G7" s="194"/>
      <c r="H7" s="194"/>
      <c r="I7" s="194"/>
      <c r="J7" s="189"/>
      <c r="K7" s="189"/>
      <c r="L7" s="188">
        <f>'PLANILHA ORÇAMENTÁRIA'!I17</f>
        <v>43127</v>
      </c>
      <c r="M7" s="188"/>
      <c r="N7" s="188"/>
    </row>
    <row r="8" spans="1:14" ht="17.25" customHeight="1" x14ac:dyDescent="0.2">
      <c r="A8" s="194" t="s">
        <v>293</v>
      </c>
      <c r="B8" s="194"/>
      <c r="C8" s="194"/>
      <c r="D8" s="194"/>
      <c r="E8" s="194"/>
      <c r="F8" s="194"/>
      <c r="G8" s="194"/>
      <c r="H8" s="194"/>
      <c r="I8" s="194"/>
      <c r="J8" s="189"/>
      <c r="K8" s="189"/>
      <c r="L8" s="188">
        <f>'PLANILHA ORÇAMENTÁRIA'!I21</f>
        <v>4404.1099999999997</v>
      </c>
      <c r="M8" s="188"/>
      <c r="N8" s="188"/>
    </row>
    <row r="9" spans="1:14" ht="17.25" customHeight="1" x14ac:dyDescent="0.2">
      <c r="A9" s="194" t="s">
        <v>294</v>
      </c>
      <c r="B9" s="194"/>
      <c r="C9" s="194"/>
      <c r="D9" s="194"/>
      <c r="E9" s="194"/>
      <c r="F9" s="194"/>
      <c r="G9" s="194"/>
      <c r="H9" s="194"/>
      <c r="I9" s="194"/>
      <c r="J9" s="189"/>
      <c r="K9" s="189"/>
      <c r="L9" s="188">
        <f>'PLANILHA ORÇAMENTÁRIA'!I32</f>
        <v>8077.57</v>
      </c>
      <c r="M9" s="188"/>
      <c r="N9" s="188"/>
    </row>
    <row r="10" spans="1:14" ht="17.25" customHeight="1" x14ac:dyDescent="0.2">
      <c r="A10" s="194" t="s">
        <v>295</v>
      </c>
      <c r="B10" s="194"/>
      <c r="C10" s="194"/>
      <c r="D10" s="194"/>
      <c r="E10" s="194"/>
      <c r="F10" s="194"/>
      <c r="G10" s="194"/>
      <c r="H10" s="194"/>
      <c r="I10" s="194"/>
      <c r="J10" s="189"/>
      <c r="K10" s="189"/>
      <c r="L10" s="188">
        <f>'PLANILHA ORÇAMENTÁRIA'!I43</f>
        <v>2322.0100000000002</v>
      </c>
      <c r="M10" s="188"/>
      <c r="N10" s="188"/>
    </row>
    <row r="11" spans="1:14" ht="17.25" customHeight="1" x14ac:dyDescent="0.2">
      <c r="A11" s="194" t="s">
        <v>296</v>
      </c>
      <c r="B11" s="194"/>
      <c r="C11" s="194"/>
      <c r="D11" s="194"/>
      <c r="E11" s="194"/>
      <c r="F11" s="194"/>
      <c r="G11" s="194"/>
      <c r="H11" s="194"/>
      <c r="I11" s="194"/>
      <c r="J11" s="189"/>
      <c r="K11" s="189"/>
      <c r="L11" s="188">
        <f>'PLANILHA ORÇAMENTÁRIA'!I49</f>
        <v>3147.06</v>
      </c>
      <c r="M11" s="188"/>
      <c r="N11" s="188"/>
    </row>
    <row r="12" spans="1:14" ht="17.25" customHeight="1" x14ac:dyDescent="0.2">
      <c r="A12" s="194" t="s">
        <v>297</v>
      </c>
      <c r="B12" s="194"/>
      <c r="C12" s="194"/>
      <c r="D12" s="194"/>
      <c r="E12" s="194"/>
      <c r="F12" s="194"/>
      <c r="G12" s="194"/>
      <c r="H12" s="194"/>
      <c r="I12" s="194"/>
      <c r="J12" s="189"/>
      <c r="K12" s="189"/>
      <c r="L12" s="188">
        <f>'PLANILHA ORÇAMENTÁRIA'!I54</f>
        <v>9568.3799999999992</v>
      </c>
      <c r="M12" s="188"/>
      <c r="N12" s="188"/>
    </row>
    <row r="13" spans="1:14" ht="17.25" customHeight="1" x14ac:dyDescent="0.2">
      <c r="A13" s="194" t="s">
        <v>298</v>
      </c>
      <c r="B13" s="194"/>
      <c r="C13" s="194"/>
      <c r="D13" s="194"/>
      <c r="E13" s="194"/>
      <c r="F13" s="194"/>
      <c r="G13" s="194"/>
      <c r="H13" s="194"/>
      <c r="I13" s="194"/>
      <c r="J13" s="189"/>
      <c r="K13" s="189"/>
      <c r="L13" s="188">
        <f>'PLANILHA ORÇAMENTÁRIA'!I59</f>
        <v>2644.32</v>
      </c>
      <c r="M13" s="188"/>
      <c r="N13" s="188"/>
    </row>
    <row r="14" spans="1:14" ht="17.45" customHeight="1" x14ac:dyDescent="0.2">
      <c r="A14" s="203" t="s">
        <v>299</v>
      </c>
      <c r="B14" s="203"/>
      <c r="C14" s="203"/>
      <c r="D14" s="203"/>
      <c r="E14" s="203"/>
      <c r="F14" s="203"/>
      <c r="G14" s="203"/>
      <c r="H14" s="203"/>
      <c r="I14" s="203"/>
      <c r="J14" s="204"/>
      <c r="K14" s="204"/>
      <c r="L14" s="205">
        <f>'PLANILHA ORÇAMENTÁRIA'!I70</f>
        <v>53637.79</v>
      </c>
      <c r="M14" s="205"/>
      <c r="N14" s="205"/>
    </row>
    <row r="15" spans="1:14" ht="17.850000000000001" customHeight="1" x14ac:dyDescent="0.2">
      <c r="A15" s="201" t="s">
        <v>78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2">
        <f>SUM(L6:N14)</f>
        <v>128041.43000000002</v>
      </c>
      <c r="M15" s="202"/>
      <c r="N15" s="202"/>
    </row>
    <row r="16" spans="1:14" ht="27" customHeight="1" x14ac:dyDescent="0.2">
      <c r="A16" s="191" t="s">
        <v>302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3"/>
    </row>
    <row r="17" spans="1:14" ht="2.85" customHeight="1" x14ac:dyDescent="0.2">
      <c r="A17" s="190"/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</row>
  </sheetData>
  <mergeCells count="34">
    <mergeCell ref="A8:I8"/>
    <mergeCell ref="J8:K8"/>
    <mergeCell ref="L8:N8"/>
    <mergeCell ref="A9:I9"/>
    <mergeCell ref="A6:I6"/>
    <mergeCell ref="J6:K6"/>
    <mergeCell ref="L6:N6"/>
    <mergeCell ref="A7:I7"/>
    <mergeCell ref="J7:K7"/>
    <mergeCell ref="L7:N7"/>
    <mergeCell ref="B1:G4"/>
    <mergeCell ref="H1:N4"/>
    <mergeCell ref="A5:N5"/>
    <mergeCell ref="A15:K15"/>
    <mergeCell ref="L15:N15"/>
    <mergeCell ref="A12:I12"/>
    <mergeCell ref="J12:K12"/>
    <mergeCell ref="L12:N12"/>
    <mergeCell ref="A14:I14"/>
    <mergeCell ref="J14:K14"/>
    <mergeCell ref="L14:N14"/>
    <mergeCell ref="A10:I10"/>
    <mergeCell ref="A13:I13"/>
    <mergeCell ref="J13:K13"/>
    <mergeCell ref="L13:N13"/>
    <mergeCell ref="J10:K10"/>
    <mergeCell ref="L10:N10"/>
    <mergeCell ref="J9:K9"/>
    <mergeCell ref="L9:N9"/>
    <mergeCell ref="A17:N17"/>
    <mergeCell ref="A16:N16"/>
    <mergeCell ref="A11:I11"/>
    <mergeCell ref="J11:K11"/>
    <mergeCell ref="L11:N11"/>
  </mergeCells>
  <pageMargins left="0.62007900000000005" right="0.472441" top="0.472441" bottom="0.472441" header="0" footer="0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topLeftCell="A10" zoomScale="115" zoomScaleNormal="100" zoomScaleSheetLayoutView="115" workbookViewId="0">
      <selection activeCell="I14" sqref="I14"/>
    </sheetView>
  </sheetViews>
  <sheetFormatPr defaultColWidth="11.19921875" defaultRowHeight="15" x14ac:dyDescent="0.2"/>
  <cols>
    <col min="1" max="1" width="5.296875" customWidth="1"/>
    <col min="2" max="2" width="6.3984375" customWidth="1"/>
    <col min="3" max="3" width="19.69921875" customWidth="1"/>
    <col min="4" max="4" width="6.3984375" customWidth="1"/>
    <col min="5" max="5" width="9.3984375" customWidth="1"/>
    <col min="6" max="6" width="5.5" bestFit="1" customWidth="1"/>
    <col min="7" max="7" width="7.796875" customWidth="1"/>
    <col min="8" max="8" width="10.59765625" customWidth="1"/>
    <col min="9" max="9" width="12.3984375" customWidth="1"/>
  </cols>
  <sheetData>
    <row r="1" spans="1:11" ht="47.45" customHeight="1" x14ac:dyDescent="0.2">
      <c r="B1" s="1"/>
      <c r="C1" s="206"/>
      <c r="D1" s="206"/>
      <c r="E1" s="206"/>
      <c r="F1" s="206"/>
      <c r="G1" s="206"/>
      <c r="H1" s="206"/>
      <c r="I1" s="5"/>
    </row>
    <row r="2" spans="1:11" ht="2.85" customHeight="1" x14ac:dyDescent="0.2">
      <c r="B2" s="2"/>
      <c r="C2" s="1"/>
      <c r="D2" s="1"/>
      <c r="E2" s="1"/>
      <c r="F2" s="1"/>
      <c r="G2" s="1"/>
      <c r="H2" s="1"/>
      <c r="I2" s="1"/>
    </row>
    <row r="3" spans="1:11" ht="25.7" customHeight="1" x14ac:dyDescent="0.2">
      <c r="B3" s="216" t="s">
        <v>205</v>
      </c>
      <c r="C3" s="216"/>
      <c r="D3" s="216"/>
      <c r="E3" s="216"/>
      <c r="F3" s="216"/>
      <c r="G3" s="216"/>
      <c r="H3" s="216"/>
      <c r="I3" s="216"/>
    </row>
    <row r="4" spans="1:11" ht="16.350000000000001" customHeight="1" x14ac:dyDescent="0.2">
      <c r="B4" s="212" t="s">
        <v>194</v>
      </c>
      <c r="C4" s="213"/>
      <c r="D4" s="213"/>
      <c r="E4" s="217" t="s">
        <v>0</v>
      </c>
      <c r="F4" s="217"/>
      <c r="G4" s="217"/>
      <c r="H4" s="217"/>
      <c r="I4" s="218"/>
    </row>
    <row r="5" spans="1:11" ht="29.65" customHeight="1" x14ac:dyDescent="0.2">
      <c r="B5" s="214"/>
      <c r="C5" s="215"/>
      <c r="D5" s="215"/>
      <c r="E5" s="219"/>
      <c r="F5" s="219"/>
      <c r="G5" s="219"/>
      <c r="H5" s="219"/>
      <c r="I5" s="220"/>
    </row>
    <row r="6" spans="1:11" ht="29.1" customHeight="1" x14ac:dyDescent="0.2">
      <c r="A6" s="73" t="s">
        <v>219</v>
      </c>
      <c r="B6" s="73" t="s">
        <v>220</v>
      </c>
      <c r="C6" s="73" t="s">
        <v>1</v>
      </c>
      <c r="D6" s="96" t="s">
        <v>2</v>
      </c>
      <c r="E6" s="8" t="s">
        <v>3</v>
      </c>
      <c r="F6" s="222" t="s">
        <v>4</v>
      </c>
      <c r="G6" s="222"/>
      <c r="H6" s="101"/>
      <c r="I6" s="99" t="s">
        <v>80</v>
      </c>
    </row>
    <row r="7" spans="1:11" ht="17.850000000000001" customHeight="1" x14ac:dyDescent="0.2">
      <c r="A7" s="132">
        <v>1</v>
      </c>
      <c r="B7" s="133"/>
      <c r="C7" s="133" t="s">
        <v>278</v>
      </c>
      <c r="D7" s="133"/>
      <c r="E7" s="133"/>
      <c r="F7" s="133"/>
      <c r="G7" s="133"/>
      <c r="H7" s="133"/>
      <c r="I7" s="134"/>
    </row>
    <row r="8" spans="1:11" ht="32.25" customHeight="1" x14ac:dyDescent="0.2">
      <c r="A8" s="132" t="s">
        <v>221</v>
      </c>
      <c r="B8" s="133"/>
      <c r="C8" s="133" t="s">
        <v>261</v>
      </c>
      <c r="D8" s="133"/>
      <c r="E8" s="133"/>
      <c r="F8" s="133"/>
      <c r="G8" s="133"/>
      <c r="H8" s="133"/>
      <c r="I8" s="134"/>
    </row>
    <row r="9" spans="1:11" ht="63.75" customHeight="1" x14ac:dyDescent="0.2">
      <c r="A9" s="78" t="s">
        <v>263</v>
      </c>
      <c r="B9" s="123">
        <v>88596</v>
      </c>
      <c r="C9" s="135" t="s">
        <v>262</v>
      </c>
      <c r="D9" s="125" t="s">
        <v>5</v>
      </c>
      <c r="E9" s="126">
        <v>15</v>
      </c>
      <c r="F9" s="112">
        <v>27.61</v>
      </c>
      <c r="G9" s="112"/>
      <c r="H9" s="153">
        <f>ROUND(E9*F9,2)</f>
        <v>414.15</v>
      </c>
      <c r="I9" s="9">
        <f>ROUND(H9*1.25,2)</f>
        <v>517.69000000000005</v>
      </c>
    </row>
    <row r="10" spans="1:11" ht="63.75" customHeight="1" x14ac:dyDescent="0.2">
      <c r="A10" s="78" t="s">
        <v>265</v>
      </c>
      <c r="B10" s="94">
        <v>88284</v>
      </c>
      <c r="C10" s="107" t="s">
        <v>264</v>
      </c>
      <c r="D10" s="108" t="s">
        <v>5</v>
      </c>
      <c r="E10" s="6">
        <v>15</v>
      </c>
      <c r="F10" s="112">
        <v>26.92</v>
      </c>
      <c r="G10" s="112"/>
      <c r="H10" s="153">
        <f>ROUND(E10*F10,2)</f>
        <v>403.8</v>
      </c>
      <c r="I10" s="9">
        <f t="shared" ref="I10:I11" si="0">ROUND(H10*1.25,2)</f>
        <v>504.75</v>
      </c>
    </row>
    <row r="11" spans="1:11" ht="85.5" customHeight="1" x14ac:dyDescent="0.2">
      <c r="A11" s="78" t="s">
        <v>266</v>
      </c>
      <c r="B11" s="136">
        <v>92140</v>
      </c>
      <c r="C11" s="71" t="s">
        <v>267</v>
      </c>
      <c r="D11" s="108" t="s">
        <v>5</v>
      </c>
      <c r="E11" s="6">
        <v>15</v>
      </c>
      <c r="F11" s="112">
        <v>4.84</v>
      </c>
      <c r="G11" s="112"/>
      <c r="H11" s="172">
        <f>ROUND(E11*F11,2)</f>
        <v>72.599999999999994</v>
      </c>
      <c r="I11" s="9">
        <f t="shared" si="0"/>
        <v>90.75</v>
      </c>
    </row>
    <row r="12" spans="1:11" ht="23.25" customHeight="1" x14ac:dyDescent="0.2">
      <c r="A12" s="78"/>
      <c r="B12" s="137"/>
      <c r="C12" s="138"/>
      <c r="D12" s="139"/>
      <c r="E12" s="140"/>
      <c r="F12" s="141"/>
      <c r="G12" s="142" t="s">
        <v>268</v>
      </c>
      <c r="H12" s="186">
        <f>SUM(H9:H11)</f>
        <v>890.55000000000007</v>
      </c>
      <c r="I12" s="186">
        <f>SUM(I9:I11)</f>
        <v>1113.19</v>
      </c>
    </row>
    <row r="13" spans="1:11" ht="20.25" customHeight="1" x14ac:dyDescent="0.2">
      <c r="A13" s="132">
        <v>2</v>
      </c>
      <c r="B13" s="133"/>
      <c r="C13" s="133" t="s">
        <v>6</v>
      </c>
      <c r="D13" s="133"/>
      <c r="E13" s="133"/>
      <c r="F13" s="133"/>
      <c r="G13" s="133"/>
      <c r="H13" s="133"/>
      <c r="I13" s="134"/>
    </row>
    <row r="14" spans="1:11" ht="113.25" customHeight="1" x14ac:dyDescent="0.2">
      <c r="A14" s="78" t="s">
        <v>222</v>
      </c>
      <c r="B14" s="123">
        <v>104486</v>
      </c>
      <c r="C14" s="124" t="s">
        <v>300</v>
      </c>
      <c r="D14" s="125" t="s">
        <v>214</v>
      </c>
      <c r="E14" s="126">
        <v>10</v>
      </c>
      <c r="F14" s="127">
        <v>3311.18</v>
      </c>
      <c r="G14" s="127"/>
      <c r="H14" s="153">
        <f>ROUND(F14*E14,2)</f>
        <v>33111.800000000003</v>
      </c>
      <c r="I14" s="9">
        <f>ROUND(H14*1.25,2)</f>
        <v>41389.75</v>
      </c>
      <c r="K14" s="187"/>
    </row>
    <row r="15" spans="1:11" ht="90.75" customHeight="1" x14ac:dyDescent="0.2">
      <c r="A15" s="78" t="s">
        <v>223</v>
      </c>
      <c r="B15" s="94">
        <v>100395</v>
      </c>
      <c r="C15" s="69" t="s">
        <v>9</v>
      </c>
      <c r="D15" s="82" t="s">
        <v>10</v>
      </c>
      <c r="E15" s="6">
        <v>20</v>
      </c>
      <c r="F15" s="112">
        <v>23.15</v>
      </c>
      <c r="G15" s="112"/>
      <c r="H15" s="153">
        <f>ROUND(F15*E15,2)</f>
        <v>463</v>
      </c>
      <c r="I15" s="9">
        <f t="shared" ref="I15:I16" si="1">ROUND(H15*1.25,2)</f>
        <v>578.75</v>
      </c>
    </row>
    <row r="16" spans="1:11" ht="89.25" customHeight="1" x14ac:dyDescent="0.2">
      <c r="A16" s="78" t="s">
        <v>302</v>
      </c>
      <c r="B16" s="94">
        <v>94204</v>
      </c>
      <c r="C16" s="69" t="s">
        <v>14</v>
      </c>
      <c r="D16" s="82" t="s">
        <v>15</v>
      </c>
      <c r="E16" s="6">
        <v>20</v>
      </c>
      <c r="F16" s="112">
        <v>46.34</v>
      </c>
      <c r="G16" s="112"/>
      <c r="H16" s="153">
        <f>ROUND(F16*E16,2)</f>
        <v>926.8</v>
      </c>
      <c r="I16" s="9">
        <f t="shared" si="1"/>
        <v>1158.5</v>
      </c>
    </row>
    <row r="17" spans="1:9" ht="16.7" customHeight="1" x14ac:dyDescent="0.2">
      <c r="B17" s="1"/>
      <c r="C17" s="1"/>
      <c r="D17" s="1"/>
      <c r="E17" s="150" t="s">
        <v>16</v>
      </c>
      <c r="F17" s="150"/>
      <c r="G17" s="150"/>
      <c r="H17" s="151">
        <f>SUM(H14:H16)</f>
        <v>34501.600000000006</v>
      </c>
      <c r="I17" s="68">
        <f>SUM(I14:I16)</f>
        <v>43127</v>
      </c>
    </row>
    <row r="18" spans="1:9" ht="17.850000000000001" customHeight="1" x14ac:dyDescent="0.2">
      <c r="A18" s="95">
        <v>3</v>
      </c>
      <c r="B18" s="79"/>
      <c r="C18" s="77" t="s">
        <v>17</v>
      </c>
      <c r="D18" s="80"/>
      <c r="E18" s="80"/>
      <c r="F18" s="80"/>
      <c r="G18" s="80"/>
      <c r="H18" s="80"/>
      <c r="I18" s="81"/>
    </row>
    <row r="19" spans="1:9" ht="156.75" customHeight="1" x14ac:dyDescent="0.2">
      <c r="A19" s="78" t="s">
        <v>224</v>
      </c>
      <c r="B19" s="94">
        <v>91315</v>
      </c>
      <c r="C19" s="69" t="s">
        <v>18</v>
      </c>
      <c r="D19" s="82" t="s">
        <v>19</v>
      </c>
      <c r="E19" s="6">
        <v>1</v>
      </c>
      <c r="F19" s="112">
        <v>872.09</v>
      </c>
      <c r="G19" s="112"/>
      <c r="H19" s="131">
        <f>ROUND(F19*E19,2)</f>
        <v>872.09</v>
      </c>
      <c r="I19" s="9">
        <f>ROUND(H19*1.25,2)</f>
        <v>1090.1099999999999</v>
      </c>
    </row>
    <row r="20" spans="1:9" ht="150" customHeight="1" x14ac:dyDescent="0.2">
      <c r="A20" s="78" t="s">
        <v>225</v>
      </c>
      <c r="B20" s="94">
        <v>91329</v>
      </c>
      <c r="C20" s="92" t="s">
        <v>196</v>
      </c>
      <c r="D20" s="91" t="s">
        <v>20</v>
      </c>
      <c r="E20" s="6">
        <v>4</v>
      </c>
      <c r="F20" s="112">
        <v>662.8</v>
      </c>
      <c r="G20" s="112"/>
      <c r="H20" s="131">
        <f>ROUND(F20*E20,2)</f>
        <v>2651.2</v>
      </c>
      <c r="I20" s="9">
        <f>ROUND(H20*1.25,2)</f>
        <v>3314</v>
      </c>
    </row>
    <row r="21" spans="1:9" ht="16.7" customHeight="1" x14ac:dyDescent="0.2">
      <c r="B21" s="115"/>
      <c r="C21" s="1"/>
      <c r="D21" s="1"/>
      <c r="E21" s="150" t="s">
        <v>21</v>
      </c>
      <c r="F21" s="150"/>
      <c r="G21" s="150"/>
      <c r="H21" s="152">
        <f>SUM(H19:H20)</f>
        <v>3523.29</v>
      </c>
      <c r="I21" s="10">
        <f>SUM(I19:I20)</f>
        <v>4404.1099999999997</v>
      </c>
    </row>
    <row r="22" spans="1:9" ht="24" customHeight="1" x14ac:dyDescent="0.2">
      <c r="A22" s="95">
        <v>4</v>
      </c>
      <c r="B22" s="79"/>
      <c r="C22" s="77" t="s">
        <v>22</v>
      </c>
      <c r="D22" s="80"/>
      <c r="E22" s="80"/>
      <c r="F22" s="80"/>
      <c r="G22" s="80"/>
      <c r="H22" s="80"/>
      <c r="I22" s="81"/>
    </row>
    <row r="23" spans="1:9" ht="132.75" customHeight="1" x14ac:dyDescent="0.2">
      <c r="A23" s="78" t="s">
        <v>226</v>
      </c>
      <c r="B23" s="94">
        <v>101493</v>
      </c>
      <c r="C23" s="69" t="s">
        <v>198</v>
      </c>
      <c r="D23" s="82" t="s">
        <v>23</v>
      </c>
      <c r="E23" s="6">
        <v>2</v>
      </c>
      <c r="F23" s="112">
        <v>1402.66</v>
      </c>
      <c r="G23" s="112"/>
      <c r="H23" s="131">
        <f t="shared" ref="H23:H31" si="2">ROUND(E23*F23,2)</f>
        <v>2805.32</v>
      </c>
      <c r="I23" s="9">
        <f>ROUND(H23*1.25,2)</f>
        <v>3506.65</v>
      </c>
    </row>
    <row r="24" spans="1:9" ht="68.25" customHeight="1" x14ac:dyDescent="0.2">
      <c r="A24" s="78" t="s">
        <v>227</v>
      </c>
      <c r="B24" s="94">
        <v>96986</v>
      </c>
      <c r="C24" s="69" t="s">
        <v>24</v>
      </c>
      <c r="D24" s="82" t="s">
        <v>25</v>
      </c>
      <c r="E24" s="6">
        <v>1</v>
      </c>
      <c r="F24" s="112">
        <v>144.59</v>
      </c>
      <c r="G24" s="112"/>
      <c r="H24" s="131">
        <f t="shared" si="2"/>
        <v>144.59</v>
      </c>
      <c r="I24" s="9">
        <f t="shared" ref="I24:I31" si="3">ROUND(H24*1.25,2)</f>
        <v>180.74</v>
      </c>
    </row>
    <row r="25" spans="1:9" ht="50.25" customHeight="1" x14ac:dyDescent="0.2">
      <c r="A25" s="78" t="s">
        <v>228</v>
      </c>
      <c r="B25" s="94">
        <v>101946</v>
      </c>
      <c r="C25" s="69" t="s">
        <v>26</v>
      </c>
      <c r="D25" s="82" t="s">
        <v>27</v>
      </c>
      <c r="E25" s="6">
        <v>1</v>
      </c>
      <c r="F25" s="112">
        <v>172.38</v>
      </c>
      <c r="G25" s="112"/>
      <c r="H25" s="131">
        <f t="shared" si="2"/>
        <v>172.38</v>
      </c>
      <c r="I25" s="9">
        <f t="shared" si="3"/>
        <v>215.48</v>
      </c>
    </row>
    <row r="26" spans="1:9" ht="86.25" customHeight="1" x14ac:dyDescent="0.2">
      <c r="A26" s="78" t="s">
        <v>229</v>
      </c>
      <c r="B26" s="94">
        <v>101879</v>
      </c>
      <c r="C26" s="69" t="s">
        <v>28</v>
      </c>
      <c r="D26" s="82" t="s">
        <v>29</v>
      </c>
      <c r="E26" s="6">
        <v>1</v>
      </c>
      <c r="F26" s="112">
        <v>537.32000000000005</v>
      </c>
      <c r="G26" s="112"/>
      <c r="H26" s="131">
        <f t="shared" si="2"/>
        <v>537.32000000000005</v>
      </c>
      <c r="I26" s="9">
        <f t="shared" si="3"/>
        <v>671.65</v>
      </c>
    </row>
    <row r="27" spans="1:9" ht="113.25" customHeight="1" x14ac:dyDescent="0.2">
      <c r="A27" s="78" t="s">
        <v>230</v>
      </c>
      <c r="B27" s="94">
        <v>104475</v>
      </c>
      <c r="C27" s="69" t="s">
        <v>199</v>
      </c>
      <c r="D27" s="82" t="s">
        <v>30</v>
      </c>
      <c r="E27" s="6">
        <v>4</v>
      </c>
      <c r="F27" s="112">
        <v>133.54</v>
      </c>
      <c r="G27" s="112"/>
      <c r="H27" s="131">
        <f t="shared" si="2"/>
        <v>534.16</v>
      </c>
      <c r="I27" s="9">
        <f t="shared" si="3"/>
        <v>667.7</v>
      </c>
    </row>
    <row r="28" spans="1:9" ht="42" customHeight="1" x14ac:dyDescent="0.2">
      <c r="A28" s="78" t="s">
        <v>231</v>
      </c>
      <c r="B28" s="94">
        <v>104473</v>
      </c>
      <c r="C28" s="69" t="s">
        <v>31</v>
      </c>
      <c r="D28" s="82" t="s">
        <v>32</v>
      </c>
      <c r="E28" s="6">
        <v>2</v>
      </c>
      <c r="F28" s="112">
        <v>156.88</v>
      </c>
      <c r="G28" s="112"/>
      <c r="H28" s="131">
        <f t="shared" si="2"/>
        <v>313.76</v>
      </c>
      <c r="I28" s="9">
        <f t="shared" si="3"/>
        <v>392.2</v>
      </c>
    </row>
    <row r="29" spans="1:9" ht="120" customHeight="1" x14ac:dyDescent="0.2">
      <c r="A29" s="78" t="s">
        <v>232</v>
      </c>
      <c r="B29" s="94">
        <v>104474</v>
      </c>
      <c r="C29" s="69" t="s">
        <v>33</v>
      </c>
      <c r="D29" s="82" t="s">
        <v>34</v>
      </c>
      <c r="E29" s="6">
        <v>3</v>
      </c>
      <c r="F29" s="112">
        <v>335.24</v>
      </c>
      <c r="G29" s="112"/>
      <c r="H29" s="131">
        <f t="shared" si="2"/>
        <v>1005.72</v>
      </c>
      <c r="I29" s="9">
        <f t="shared" si="3"/>
        <v>1257.1500000000001</v>
      </c>
    </row>
    <row r="30" spans="1:9" ht="108" customHeight="1" x14ac:dyDescent="0.2">
      <c r="A30" s="78" t="s">
        <v>233</v>
      </c>
      <c r="B30" s="94">
        <v>97590</v>
      </c>
      <c r="C30" s="69" t="s">
        <v>35</v>
      </c>
      <c r="D30" s="82" t="s">
        <v>36</v>
      </c>
      <c r="E30" s="6">
        <v>2</v>
      </c>
      <c r="F30" s="112">
        <v>97.24</v>
      </c>
      <c r="G30" s="112"/>
      <c r="H30" s="131">
        <f t="shared" si="2"/>
        <v>194.48</v>
      </c>
      <c r="I30" s="9">
        <f t="shared" si="3"/>
        <v>243.1</v>
      </c>
    </row>
    <row r="31" spans="1:9" ht="117" customHeight="1" x14ac:dyDescent="0.2">
      <c r="A31" s="78" t="s">
        <v>234</v>
      </c>
      <c r="B31" s="94">
        <v>97591</v>
      </c>
      <c r="C31" s="69" t="s">
        <v>37</v>
      </c>
      <c r="D31" s="82" t="s">
        <v>38</v>
      </c>
      <c r="E31" s="6">
        <v>6</v>
      </c>
      <c r="F31" s="112">
        <v>125.72</v>
      </c>
      <c r="G31" s="112"/>
      <c r="H31" s="131">
        <f t="shared" si="2"/>
        <v>754.32</v>
      </c>
      <c r="I31" s="9">
        <f t="shared" si="3"/>
        <v>942.9</v>
      </c>
    </row>
    <row r="32" spans="1:9" ht="16.7" customHeight="1" x14ac:dyDescent="0.2">
      <c r="B32" s="1"/>
      <c r="C32" s="1"/>
      <c r="D32" s="1"/>
      <c r="E32" s="150" t="s">
        <v>39</v>
      </c>
      <c r="F32" s="150"/>
      <c r="G32" s="150"/>
      <c r="H32" s="151">
        <f>SUM(H23:H31)</f>
        <v>6462.05</v>
      </c>
      <c r="I32" s="10">
        <f>SUM(I23:I31)</f>
        <v>8077.57</v>
      </c>
    </row>
    <row r="33" spans="1:9" ht="26.25" customHeight="1" x14ac:dyDescent="0.2">
      <c r="A33" s="95">
        <v>5</v>
      </c>
      <c r="B33" s="79"/>
      <c r="C33" s="77" t="s">
        <v>40</v>
      </c>
      <c r="D33" s="80"/>
      <c r="E33" s="80"/>
      <c r="F33" s="80"/>
      <c r="G33" s="80"/>
      <c r="H33" s="80"/>
      <c r="I33" s="81"/>
    </row>
    <row r="34" spans="1:9" ht="38.25" customHeight="1" x14ac:dyDescent="0.2">
      <c r="A34" s="78" t="s">
        <v>235</v>
      </c>
      <c r="B34" s="94">
        <v>89957</v>
      </c>
      <c r="C34" s="69" t="s">
        <v>41</v>
      </c>
      <c r="D34" s="82" t="s">
        <v>42</v>
      </c>
      <c r="E34" s="6">
        <v>2</v>
      </c>
      <c r="F34" s="112">
        <v>131.99</v>
      </c>
      <c r="G34" s="112"/>
      <c r="H34" s="131">
        <f t="shared" ref="H34:H42" si="4">ROUND(E34*F34,2)</f>
        <v>263.98</v>
      </c>
      <c r="I34" s="9">
        <f>ROUND(H34*1.25,2)</f>
        <v>329.98</v>
      </c>
    </row>
    <row r="35" spans="1:9" ht="39" customHeight="1" x14ac:dyDescent="0.2">
      <c r="A35" s="78" t="s">
        <v>236</v>
      </c>
      <c r="B35" s="94">
        <v>102613</v>
      </c>
      <c r="C35" s="69" t="s">
        <v>200</v>
      </c>
      <c r="D35" s="82" t="s">
        <v>43</v>
      </c>
      <c r="E35" s="6">
        <v>1</v>
      </c>
      <c r="F35" s="112">
        <v>654.52</v>
      </c>
      <c r="G35" s="112"/>
      <c r="H35" s="131">
        <f t="shared" si="4"/>
        <v>654.52</v>
      </c>
      <c r="I35" s="9">
        <f t="shared" ref="I35:I42" si="5">ROUND(H35*1.25,2)</f>
        <v>818.15</v>
      </c>
    </row>
    <row r="36" spans="1:9" ht="73.5" customHeight="1" x14ac:dyDescent="0.2">
      <c r="A36" s="78" t="s">
        <v>237</v>
      </c>
      <c r="B36" s="94">
        <v>94796</v>
      </c>
      <c r="C36" s="69" t="s">
        <v>201</v>
      </c>
      <c r="D36" s="82" t="s">
        <v>44</v>
      </c>
      <c r="E36" s="6">
        <v>1</v>
      </c>
      <c r="F36" s="112">
        <v>39.44</v>
      </c>
      <c r="G36" s="112"/>
      <c r="H36" s="131">
        <f t="shared" si="4"/>
        <v>39.44</v>
      </c>
      <c r="I36" s="9">
        <f t="shared" si="5"/>
        <v>49.3</v>
      </c>
    </row>
    <row r="37" spans="1:9" ht="123.75" customHeight="1" x14ac:dyDescent="0.2">
      <c r="A37" s="78" t="s">
        <v>238</v>
      </c>
      <c r="B37" s="94">
        <v>94703</v>
      </c>
      <c r="C37" s="69" t="s">
        <v>206</v>
      </c>
      <c r="D37" s="82" t="s">
        <v>45</v>
      </c>
      <c r="E37" s="6">
        <v>1</v>
      </c>
      <c r="F37" s="112">
        <v>18.54</v>
      </c>
      <c r="G37" s="112"/>
      <c r="H37" s="131">
        <f t="shared" si="4"/>
        <v>18.54</v>
      </c>
      <c r="I37" s="9">
        <f t="shared" si="5"/>
        <v>23.18</v>
      </c>
    </row>
    <row r="38" spans="1:9" ht="112.5" customHeight="1" x14ac:dyDescent="0.2">
      <c r="A38" s="78" t="s">
        <v>270</v>
      </c>
      <c r="B38" s="94">
        <v>94688</v>
      </c>
      <c r="C38" s="69" t="s">
        <v>48</v>
      </c>
      <c r="D38" s="82" t="s">
        <v>46</v>
      </c>
      <c r="E38" s="6">
        <v>4</v>
      </c>
      <c r="F38" s="112">
        <v>9.9600000000000009</v>
      </c>
      <c r="G38" s="112"/>
      <c r="H38" s="131">
        <f t="shared" si="4"/>
        <v>39.840000000000003</v>
      </c>
      <c r="I38" s="9">
        <f t="shared" si="5"/>
        <v>49.8</v>
      </c>
    </row>
    <row r="39" spans="1:9" ht="112.5" customHeight="1" x14ac:dyDescent="0.2">
      <c r="A39" s="78" t="s">
        <v>271</v>
      </c>
      <c r="B39" s="94">
        <v>94648</v>
      </c>
      <c r="C39" s="69" t="s">
        <v>208</v>
      </c>
      <c r="D39" s="82" t="s">
        <v>11</v>
      </c>
      <c r="E39" s="6">
        <v>20</v>
      </c>
      <c r="F39" s="112">
        <v>9.75</v>
      </c>
      <c r="G39" s="112"/>
      <c r="H39" s="131">
        <f t="shared" si="4"/>
        <v>195</v>
      </c>
      <c r="I39" s="9">
        <f t="shared" si="5"/>
        <v>243.75</v>
      </c>
    </row>
    <row r="40" spans="1:9" ht="101.25" customHeight="1" x14ac:dyDescent="0.2">
      <c r="A40" s="78" t="s">
        <v>272</v>
      </c>
      <c r="B40" s="94">
        <v>89972</v>
      </c>
      <c r="C40" s="69" t="s">
        <v>202</v>
      </c>
      <c r="D40" s="82" t="s">
        <v>47</v>
      </c>
      <c r="E40" s="6">
        <v>1</v>
      </c>
      <c r="F40" s="112">
        <v>42.28</v>
      </c>
      <c r="G40" s="112"/>
      <c r="H40" s="131">
        <f t="shared" si="4"/>
        <v>42.28</v>
      </c>
      <c r="I40" s="9">
        <f t="shared" si="5"/>
        <v>52.85</v>
      </c>
    </row>
    <row r="41" spans="1:9" ht="79.5" customHeight="1" x14ac:dyDescent="0.2">
      <c r="A41" s="78" t="s">
        <v>273</v>
      </c>
      <c r="B41" s="94">
        <v>89408</v>
      </c>
      <c r="C41" s="69" t="s">
        <v>50</v>
      </c>
      <c r="D41" s="82" t="s">
        <v>49</v>
      </c>
      <c r="E41" s="6">
        <v>4</v>
      </c>
      <c r="F41" s="112">
        <v>7.51</v>
      </c>
      <c r="G41" s="112"/>
      <c r="H41" s="131">
        <f t="shared" si="4"/>
        <v>30.04</v>
      </c>
      <c r="I41" s="9">
        <f t="shared" si="5"/>
        <v>37.549999999999997</v>
      </c>
    </row>
    <row r="42" spans="1:9" ht="58.5" customHeight="1" x14ac:dyDescent="0.2">
      <c r="A42" s="78" t="s">
        <v>274</v>
      </c>
      <c r="B42" s="94">
        <v>100860</v>
      </c>
      <c r="C42" s="69" t="s">
        <v>207</v>
      </c>
      <c r="D42" s="82" t="s">
        <v>51</v>
      </c>
      <c r="E42" s="6">
        <v>6</v>
      </c>
      <c r="F42" s="112">
        <v>95.66</v>
      </c>
      <c r="G42" s="112"/>
      <c r="H42" s="131">
        <f t="shared" si="4"/>
        <v>573.96</v>
      </c>
      <c r="I42" s="9">
        <f t="shared" si="5"/>
        <v>717.45</v>
      </c>
    </row>
    <row r="43" spans="1:9" ht="16.7" customHeight="1" x14ac:dyDescent="0.2">
      <c r="B43" s="1"/>
      <c r="C43" s="1"/>
      <c r="D43" s="1"/>
      <c r="E43" s="150" t="s">
        <v>52</v>
      </c>
      <c r="F43" s="150"/>
      <c r="G43" s="150"/>
      <c r="H43" s="151">
        <f>SUM(H34:H42)</f>
        <v>1857.6000000000001</v>
      </c>
      <c r="I43" s="10">
        <f>SUM(I34:I42)</f>
        <v>2322.0100000000002</v>
      </c>
    </row>
    <row r="44" spans="1:9" ht="17.850000000000001" customHeight="1" x14ac:dyDescent="0.2">
      <c r="A44" s="95">
        <v>6</v>
      </c>
      <c r="B44" s="79"/>
      <c r="C44" s="77" t="s">
        <v>53</v>
      </c>
      <c r="D44" s="80"/>
      <c r="E44" s="80"/>
      <c r="F44" s="80"/>
      <c r="G44" s="80"/>
      <c r="H44" s="80"/>
      <c r="I44" s="81"/>
    </row>
    <row r="45" spans="1:9" ht="90" customHeight="1" x14ac:dyDescent="0.2">
      <c r="A45" s="78" t="s">
        <v>239</v>
      </c>
      <c r="B45" s="94">
        <v>87878</v>
      </c>
      <c r="C45" s="69" t="s">
        <v>54</v>
      </c>
      <c r="D45" s="97" t="s">
        <v>55</v>
      </c>
      <c r="E45" s="6">
        <v>12</v>
      </c>
      <c r="F45" s="112">
        <v>4.5999999999999996</v>
      </c>
      <c r="G45" s="112"/>
      <c r="H45" s="131">
        <f>ROUND(E45*F45,2)</f>
        <v>55.2</v>
      </c>
      <c r="I45" s="9">
        <f>ROUND(H45*1.25,2)</f>
        <v>69</v>
      </c>
    </row>
    <row r="46" spans="1:9" ht="122.25" customHeight="1" x14ac:dyDescent="0.2">
      <c r="A46" s="78" t="s">
        <v>240</v>
      </c>
      <c r="B46" s="94">
        <v>89170</v>
      </c>
      <c r="C46" s="69" t="s">
        <v>197</v>
      </c>
      <c r="D46" s="97" t="s">
        <v>56</v>
      </c>
      <c r="E46" s="6">
        <v>30</v>
      </c>
      <c r="F46" s="112">
        <v>69.209999999999994</v>
      </c>
      <c r="G46" s="112"/>
      <c r="H46" s="131">
        <f>ROUND(E46*F46,2)</f>
        <v>2076.3000000000002</v>
      </c>
      <c r="I46" s="9">
        <f t="shared" ref="I46:I48" si="6">ROUND(H46*1.25,2)</f>
        <v>2595.38</v>
      </c>
    </row>
    <row r="47" spans="1:9" ht="151.5" customHeight="1" x14ac:dyDescent="0.2">
      <c r="A47" s="78" t="s">
        <v>241</v>
      </c>
      <c r="B47" s="94">
        <v>87535</v>
      </c>
      <c r="C47" s="69" t="s">
        <v>57</v>
      </c>
      <c r="D47" s="97" t="s">
        <v>58</v>
      </c>
      <c r="E47" s="6">
        <v>12</v>
      </c>
      <c r="F47" s="112">
        <v>30.09</v>
      </c>
      <c r="G47" s="112"/>
      <c r="H47" s="131">
        <f>ROUND(E47*F47,2)</f>
        <v>361.08</v>
      </c>
      <c r="I47" s="9">
        <f t="shared" si="6"/>
        <v>451.35</v>
      </c>
    </row>
    <row r="48" spans="1:9" ht="150" customHeight="1" x14ac:dyDescent="0.2">
      <c r="A48" s="78" t="s">
        <v>275</v>
      </c>
      <c r="B48" s="94">
        <v>87548</v>
      </c>
      <c r="C48" s="69" t="s">
        <v>59</v>
      </c>
      <c r="D48" s="97" t="s">
        <v>60</v>
      </c>
      <c r="E48" s="6">
        <v>1</v>
      </c>
      <c r="F48" s="112">
        <v>25.06</v>
      </c>
      <c r="G48" s="112"/>
      <c r="H48" s="131">
        <f>ROUND(E48*F48,2)</f>
        <v>25.06</v>
      </c>
      <c r="I48" s="9">
        <f t="shared" si="6"/>
        <v>31.33</v>
      </c>
    </row>
    <row r="49" spans="1:9" ht="16.7" customHeight="1" x14ac:dyDescent="0.2">
      <c r="A49" s="78"/>
      <c r="B49" s="1"/>
      <c r="C49" s="1"/>
      <c r="D49" s="1"/>
      <c r="E49" s="150" t="s">
        <v>61</v>
      </c>
      <c r="F49" s="150"/>
      <c r="G49" s="150"/>
      <c r="H49" s="151">
        <f>SUM(H45:H48)</f>
        <v>2517.64</v>
      </c>
      <c r="I49" s="10">
        <f>SUM(I45:I48)</f>
        <v>3147.06</v>
      </c>
    </row>
    <row r="50" spans="1:9" ht="17.850000000000001" customHeight="1" x14ac:dyDescent="0.2">
      <c r="A50" s="95">
        <v>7</v>
      </c>
      <c r="B50" s="79"/>
      <c r="C50" s="77" t="s">
        <v>62</v>
      </c>
      <c r="D50" s="80"/>
      <c r="E50" s="80"/>
      <c r="F50" s="80"/>
      <c r="G50" s="80"/>
      <c r="H50" s="80"/>
      <c r="I50" s="81"/>
    </row>
    <row r="51" spans="1:9" ht="60.75" customHeight="1" x14ac:dyDescent="0.2">
      <c r="A51" s="78" t="s">
        <v>242</v>
      </c>
      <c r="B51" s="94">
        <v>88497</v>
      </c>
      <c r="C51" s="69" t="s">
        <v>63</v>
      </c>
      <c r="D51" s="82" t="s">
        <v>64</v>
      </c>
      <c r="E51" s="6">
        <v>239.6</v>
      </c>
      <c r="F51" s="112">
        <v>15.7</v>
      </c>
      <c r="G51" s="112"/>
      <c r="H51" s="131">
        <f>ROUND(E51*F51,2)</f>
        <v>3761.72</v>
      </c>
      <c r="I51" s="9">
        <f>ROUND(H51*1.25,2)</f>
        <v>4702.1499999999996</v>
      </c>
    </row>
    <row r="52" spans="1:9" ht="72" customHeight="1" x14ac:dyDescent="0.2">
      <c r="A52" s="78" t="s">
        <v>243</v>
      </c>
      <c r="B52" s="94">
        <v>95622</v>
      </c>
      <c r="C52" s="69" t="s">
        <v>65</v>
      </c>
      <c r="D52" s="82" t="s">
        <v>66</v>
      </c>
      <c r="E52" s="6">
        <v>239.6</v>
      </c>
      <c r="F52" s="112">
        <v>15.61</v>
      </c>
      <c r="G52" s="112"/>
      <c r="H52" s="131">
        <f>ROUND(E52*F52,2)</f>
        <v>3740.16</v>
      </c>
      <c r="I52" s="9">
        <f t="shared" ref="I52:I53" si="7">ROUND(H52*1.25,2)</f>
        <v>4675.2</v>
      </c>
    </row>
    <row r="53" spans="1:9" ht="37.15" customHeight="1" x14ac:dyDescent="0.2">
      <c r="A53" s="78" t="s">
        <v>244</v>
      </c>
      <c r="B53" s="94">
        <v>102520</v>
      </c>
      <c r="C53" s="69" t="s">
        <v>67</v>
      </c>
      <c r="D53" s="82" t="s">
        <v>68</v>
      </c>
      <c r="E53" s="6">
        <v>2</v>
      </c>
      <c r="F53" s="112">
        <v>76.41</v>
      </c>
      <c r="G53" s="112"/>
      <c r="H53" s="131">
        <f>ROUND(E53*F53,2)</f>
        <v>152.82</v>
      </c>
      <c r="I53" s="9">
        <f t="shared" si="7"/>
        <v>191.03</v>
      </c>
    </row>
    <row r="54" spans="1:9" ht="16.7" customHeight="1" x14ac:dyDescent="0.2">
      <c r="B54" s="1"/>
      <c r="C54" s="1"/>
      <c r="D54" s="1"/>
      <c r="E54" s="221" t="s">
        <v>69</v>
      </c>
      <c r="F54" s="221"/>
      <c r="G54" s="221"/>
      <c r="H54" s="151">
        <f>SUM(H51:H53)</f>
        <v>7654.6999999999989</v>
      </c>
      <c r="I54" s="10">
        <f>SUM(I51:I53)</f>
        <v>9568.3799999999992</v>
      </c>
    </row>
    <row r="55" spans="1:9" ht="17.850000000000001" customHeight="1" x14ac:dyDescent="0.2">
      <c r="A55" s="95">
        <v>8</v>
      </c>
      <c r="B55" s="79"/>
      <c r="C55" s="77" t="s">
        <v>70</v>
      </c>
      <c r="D55" s="80"/>
      <c r="E55" s="80"/>
      <c r="F55" s="80"/>
      <c r="G55" s="80"/>
      <c r="H55" s="80"/>
      <c r="I55" s="81"/>
    </row>
    <row r="56" spans="1:9" ht="31.5" customHeight="1" x14ac:dyDescent="0.2">
      <c r="A56" s="78" t="s">
        <v>245</v>
      </c>
      <c r="B56" s="94" t="s">
        <v>217</v>
      </c>
      <c r="C56" s="92" t="s">
        <v>209</v>
      </c>
      <c r="D56" s="91" t="s">
        <v>71</v>
      </c>
      <c r="E56" s="6">
        <v>1</v>
      </c>
      <c r="F56" s="112">
        <v>121.29</v>
      </c>
      <c r="G56" s="112"/>
      <c r="H56" s="131">
        <f>ROUND(E56*F56,2)</f>
        <v>121.29</v>
      </c>
      <c r="I56" s="89">
        <f>ROUND(H56*1.25,2)</f>
        <v>151.61000000000001</v>
      </c>
    </row>
    <row r="57" spans="1:9" ht="49.5" customHeight="1" x14ac:dyDescent="0.2">
      <c r="A57" s="78" t="s">
        <v>246</v>
      </c>
      <c r="B57" s="94" t="s">
        <v>218</v>
      </c>
      <c r="C57" s="92" t="s">
        <v>72</v>
      </c>
      <c r="D57" s="91" t="s">
        <v>73</v>
      </c>
      <c r="E57" s="6">
        <v>1</v>
      </c>
      <c r="F57" s="112">
        <v>771.37</v>
      </c>
      <c r="G57" s="112"/>
      <c r="H57" s="131">
        <f>ROUND(E57*F57,2)</f>
        <v>771.37</v>
      </c>
      <c r="I57" s="98">
        <f t="shared" ref="I57:I58" si="8">ROUND(H57*1.25,2)</f>
        <v>964.21</v>
      </c>
    </row>
    <row r="58" spans="1:9" ht="44.25" customHeight="1" x14ac:dyDescent="0.2">
      <c r="A58" s="78" t="s">
        <v>247</v>
      </c>
      <c r="B58" s="94">
        <v>99805</v>
      </c>
      <c r="C58" s="92" t="s">
        <v>75</v>
      </c>
      <c r="D58" s="91" t="s">
        <v>76</v>
      </c>
      <c r="E58" s="6">
        <v>120</v>
      </c>
      <c r="F58" s="112">
        <v>10.19</v>
      </c>
      <c r="G58" s="112"/>
      <c r="H58" s="131">
        <f>ROUND(E58*F58,2)</f>
        <v>1222.8</v>
      </c>
      <c r="I58" s="98">
        <f t="shared" si="8"/>
        <v>1528.5</v>
      </c>
    </row>
    <row r="59" spans="1:9" ht="16.7" customHeight="1" x14ac:dyDescent="0.2">
      <c r="B59" s="1"/>
      <c r="C59" s="1"/>
      <c r="D59" s="1"/>
      <c r="E59" s="150" t="s">
        <v>276</v>
      </c>
      <c r="F59" s="150"/>
      <c r="G59" s="150"/>
      <c r="H59" s="151">
        <f>SUM(H56:H58)</f>
        <v>2115.46</v>
      </c>
      <c r="I59" s="11">
        <f>SUM(I56:I58)</f>
        <v>2644.32</v>
      </c>
    </row>
    <row r="60" spans="1:9" ht="16.7" customHeight="1" x14ac:dyDescent="0.2">
      <c r="A60" s="95">
        <v>9</v>
      </c>
      <c r="B60" s="84"/>
      <c r="C60" s="85" t="s">
        <v>195</v>
      </c>
      <c r="D60" s="86"/>
      <c r="E60" s="207"/>
      <c r="F60" s="207"/>
      <c r="G60" s="207"/>
      <c r="H60" s="103"/>
      <c r="I60" s="87"/>
    </row>
    <row r="61" spans="1:9" ht="101.25" customHeight="1" x14ac:dyDescent="0.2">
      <c r="A61" s="78">
        <v>9.1</v>
      </c>
      <c r="B61" s="70">
        <v>1</v>
      </c>
      <c r="C61" s="72" t="s">
        <v>248</v>
      </c>
      <c r="D61" s="82" t="s">
        <v>73</v>
      </c>
      <c r="E61" s="59">
        <v>30</v>
      </c>
      <c r="F61" s="58"/>
      <c r="G61" s="53">
        <v>39.54</v>
      </c>
      <c r="H61" s="75">
        <f t="shared" ref="H61:H69" si="9">E61*G61</f>
        <v>1186.2</v>
      </c>
      <c r="I61" s="60">
        <f>ROUND(H61*1.15,2)</f>
        <v>1364.13</v>
      </c>
    </row>
    <row r="62" spans="1:9" ht="131.25" customHeight="1" x14ac:dyDescent="0.2">
      <c r="A62" s="78">
        <v>9.1999999999999993</v>
      </c>
      <c r="B62" s="70">
        <v>2</v>
      </c>
      <c r="C62" s="76" t="s">
        <v>249</v>
      </c>
      <c r="D62" s="82" t="s">
        <v>73</v>
      </c>
      <c r="E62" s="59">
        <v>1</v>
      </c>
      <c r="F62" s="58"/>
      <c r="G62" s="53">
        <v>774.28</v>
      </c>
      <c r="H62" s="75">
        <f t="shared" si="9"/>
        <v>774.28</v>
      </c>
      <c r="I62" s="60">
        <f t="shared" ref="I62:I69" si="10">ROUND(H62*1.15,2)</f>
        <v>890.42</v>
      </c>
    </row>
    <row r="63" spans="1:9" ht="63.75" customHeight="1" x14ac:dyDescent="0.2">
      <c r="A63" s="78">
        <v>9.3000000000000007</v>
      </c>
      <c r="B63" s="70">
        <v>3</v>
      </c>
      <c r="C63" s="76" t="s">
        <v>250</v>
      </c>
      <c r="D63" s="82" t="s">
        <v>73</v>
      </c>
      <c r="E63" s="59">
        <v>1</v>
      </c>
      <c r="F63" s="59"/>
      <c r="G63" s="53">
        <v>1042.8</v>
      </c>
      <c r="H63" s="75">
        <f t="shared" si="9"/>
        <v>1042.8</v>
      </c>
      <c r="I63" s="60">
        <f t="shared" si="10"/>
        <v>1199.22</v>
      </c>
    </row>
    <row r="64" spans="1:9" ht="116.25" customHeight="1" x14ac:dyDescent="0.2">
      <c r="A64" s="78">
        <v>9.4</v>
      </c>
      <c r="B64" s="70">
        <v>4</v>
      </c>
      <c r="C64" s="76" t="s">
        <v>251</v>
      </c>
      <c r="D64" s="82" t="s">
        <v>73</v>
      </c>
      <c r="E64" s="59">
        <v>1</v>
      </c>
      <c r="F64" s="59"/>
      <c r="G64" s="53">
        <v>1787.5</v>
      </c>
      <c r="H64" s="75">
        <f t="shared" si="9"/>
        <v>1787.5</v>
      </c>
      <c r="I64" s="60">
        <f t="shared" si="10"/>
        <v>2055.63</v>
      </c>
    </row>
    <row r="65" spans="1:9" ht="142.5" customHeight="1" x14ac:dyDescent="0.2">
      <c r="A65" s="78">
        <v>9.5</v>
      </c>
      <c r="B65" s="70">
        <v>5</v>
      </c>
      <c r="C65" s="71" t="s">
        <v>252</v>
      </c>
      <c r="D65" s="82" t="s">
        <v>73</v>
      </c>
      <c r="E65" s="59">
        <v>1</v>
      </c>
      <c r="F65" s="59"/>
      <c r="G65" s="53">
        <v>11466</v>
      </c>
      <c r="H65" s="75">
        <f t="shared" si="9"/>
        <v>11466</v>
      </c>
      <c r="I65" s="60">
        <f t="shared" si="10"/>
        <v>13185.9</v>
      </c>
    </row>
    <row r="66" spans="1:9" ht="130.5" customHeight="1" x14ac:dyDescent="0.2">
      <c r="A66" s="78">
        <v>9.6</v>
      </c>
      <c r="B66" s="70">
        <v>6</v>
      </c>
      <c r="C66" s="71" t="s">
        <v>253</v>
      </c>
      <c r="D66" s="82" t="s">
        <v>73</v>
      </c>
      <c r="E66" s="59">
        <v>1</v>
      </c>
      <c r="F66" s="59"/>
      <c r="G66" s="53">
        <v>13354.8</v>
      </c>
      <c r="H66" s="75">
        <f t="shared" si="9"/>
        <v>13354.8</v>
      </c>
      <c r="I66" s="60">
        <f t="shared" si="10"/>
        <v>15358.02</v>
      </c>
    </row>
    <row r="67" spans="1:9" ht="53.25" customHeight="1" x14ac:dyDescent="0.2">
      <c r="A67" s="78">
        <v>9.6999999999999993</v>
      </c>
      <c r="B67" s="70">
        <v>7</v>
      </c>
      <c r="C67" s="71" t="s">
        <v>254</v>
      </c>
      <c r="D67" s="82" t="s">
        <v>73</v>
      </c>
      <c r="E67" s="59">
        <v>1</v>
      </c>
      <c r="F67" s="59"/>
      <c r="G67" s="53">
        <v>8499.6</v>
      </c>
      <c r="H67" s="75">
        <f t="shared" si="9"/>
        <v>8499.6</v>
      </c>
      <c r="I67" s="60">
        <f t="shared" si="10"/>
        <v>9774.5400000000009</v>
      </c>
    </row>
    <row r="68" spans="1:9" ht="173.25" customHeight="1" x14ac:dyDescent="0.2">
      <c r="A68" s="78">
        <v>9.8000000000000007</v>
      </c>
      <c r="B68" s="70">
        <v>8</v>
      </c>
      <c r="C68" s="71" t="s">
        <v>255</v>
      </c>
      <c r="D68" s="82" t="s">
        <v>73</v>
      </c>
      <c r="E68" s="59">
        <v>1</v>
      </c>
      <c r="F68" s="59"/>
      <c r="G68" s="63">
        <v>1405.97</v>
      </c>
      <c r="H68" s="75">
        <f t="shared" si="9"/>
        <v>1405.97</v>
      </c>
      <c r="I68" s="60">
        <f t="shared" si="10"/>
        <v>1616.87</v>
      </c>
    </row>
    <row r="69" spans="1:9" ht="203.25" customHeight="1" x14ac:dyDescent="0.2">
      <c r="A69" s="78">
        <v>9.9</v>
      </c>
      <c r="B69" s="70">
        <v>9</v>
      </c>
      <c r="C69" s="74" t="s">
        <v>256</v>
      </c>
      <c r="D69" s="82" t="s">
        <v>73</v>
      </c>
      <c r="E69" s="59">
        <v>3</v>
      </c>
      <c r="F69" s="59"/>
      <c r="G69" s="63">
        <v>2374.8000000000002</v>
      </c>
      <c r="H69" s="75">
        <f t="shared" si="9"/>
        <v>7124.4000000000005</v>
      </c>
      <c r="I69" s="60">
        <f t="shared" si="10"/>
        <v>8193.06</v>
      </c>
    </row>
    <row r="70" spans="1:9" ht="16.7" customHeight="1" x14ac:dyDescent="0.2">
      <c r="B70" s="54"/>
      <c r="C70" s="55"/>
      <c r="D70" s="54"/>
      <c r="E70" s="56"/>
      <c r="F70" s="211" t="s">
        <v>277</v>
      </c>
      <c r="G70" s="211"/>
      <c r="H70" s="83">
        <f>H61+H62+H63+H65+H66+H67+H68+H69+H64</f>
        <v>46641.55</v>
      </c>
      <c r="I70" s="61">
        <f>SUM(I61:I69)</f>
        <v>53637.79</v>
      </c>
    </row>
    <row r="71" spans="1:9" ht="16.7" customHeight="1" x14ac:dyDescent="0.2">
      <c r="B71" s="57"/>
      <c r="C71" s="27"/>
      <c r="D71" s="27"/>
      <c r="E71" s="27"/>
      <c r="F71" s="7"/>
      <c r="G71" s="7"/>
      <c r="H71" s="104"/>
      <c r="I71" s="62"/>
    </row>
    <row r="72" spans="1:9" ht="16.7" customHeight="1" thickBot="1" x14ac:dyDescent="0.25">
      <c r="B72" s="27"/>
      <c r="C72" s="27"/>
      <c r="D72" s="27"/>
      <c r="E72" s="7"/>
      <c r="F72" s="7"/>
      <c r="G72" s="7"/>
      <c r="H72" s="52"/>
      <c r="I72" s="52"/>
    </row>
    <row r="73" spans="1:9" ht="16.350000000000001" customHeight="1" x14ac:dyDescent="0.2">
      <c r="B73" s="1"/>
      <c r="C73" s="1"/>
      <c r="D73" s="1"/>
      <c r="E73" s="210" t="s">
        <v>203</v>
      </c>
      <c r="F73" s="210"/>
      <c r="G73" s="210"/>
      <c r="H73" s="100">
        <f>H59+H54+H49+H43+H32+H21+H17+H12</f>
        <v>59522.890000000014</v>
      </c>
      <c r="I73" s="64">
        <f>I59+I54+I49+I43+I32+I21+I17+I12</f>
        <v>74403.64</v>
      </c>
    </row>
    <row r="74" spans="1:9" ht="17.45" customHeight="1" x14ac:dyDescent="0.2">
      <c r="B74" s="3"/>
      <c r="C74" s="3"/>
      <c r="D74" s="3"/>
      <c r="E74" s="208" t="s">
        <v>204</v>
      </c>
      <c r="F74" s="209"/>
      <c r="G74" s="209"/>
      <c r="H74" s="105">
        <f>H70+H73</f>
        <v>106164.44000000002</v>
      </c>
      <c r="I74" s="65">
        <f>I70+I73</f>
        <v>128041.43</v>
      </c>
    </row>
    <row r="75" spans="1:9" ht="2.85" customHeight="1" x14ac:dyDescent="0.2">
      <c r="B75" s="190"/>
      <c r="C75" s="190"/>
      <c r="D75" s="190"/>
      <c r="E75" s="190"/>
      <c r="F75" s="190"/>
      <c r="G75" s="190"/>
      <c r="H75" s="190"/>
      <c r="I75" s="4"/>
    </row>
  </sheetData>
  <mergeCells count="11">
    <mergeCell ref="C1:H1"/>
    <mergeCell ref="E60:G60"/>
    <mergeCell ref="B75:H75"/>
    <mergeCell ref="E74:G74"/>
    <mergeCell ref="E73:G73"/>
    <mergeCell ref="F70:G70"/>
    <mergeCell ref="B4:D5"/>
    <mergeCell ref="B3:I3"/>
    <mergeCell ref="E4:I5"/>
    <mergeCell ref="E54:G54"/>
    <mergeCell ref="F6:G6"/>
  </mergeCells>
  <pageMargins left="0.62007900000000005" right="0.472441" top="0.472441" bottom="0.472441" header="0" footer="0"/>
  <pageSetup paperSize="9" scale="80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view="pageBreakPreview" zoomScale="130" zoomScaleNormal="100" zoomScaleSheetLayoutView="130" workbookViewId="0">
      <selection activeCell="L22" sqref="L22:N22"/>
    </sheetView>
  </sheetViews>
  <sheetFormatPr defaultColWidth="11.19921875" defaultRowHeight="15" x14ac:dyDescent="0.2"/>
  <cols>
    <col min="1" max="1" width="1.8984375" customWidth="1"/>
    <col min="2" max="2" width="4.8984375" customWidth="1"/>
    <col min="3" max="3" width="0.69921875" customWidth="1"/>
    <col min="4" max="4" width="13.8984375" customWidth="1"/>
    <col min="5" max="5" width="7.3984375" customWidth="1"/>
    <col min="6" max="6" width="2.5" customWidth="1"/>
    <col min="7" max="7" width="1.09765625" customWidth="1"/>
    <col min="8" max="8" width="9.59765625" customWidth="1"/>
    <col min="9" max="9" width="2.09765625" customWidth="1"/>
    <col min="10" max="10" width="5.8984375" customWidth="1"/>
    <col min="11" max="11" width="1.296875" customWidth="1"/>
    <col min="12" max="12" width="5" customWidth="1"/>
    <col min="13" max="13" width="5.296875" customWidth="1"/>
    <col min="14" max="14" width="3.8984375" customWidth="1"/>
  </cols>
  <sheetData>
    <row r="1" spans="1:14" ht="5.85" customHeight="1" x14ac:dyDescent="0.2">
      <c r="A1" s="190"/>
      <c r="B1" s="190"/>
      <c r="C1" s="190"/>
      <c r="D1" s="190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5.85" customHeight="1" thickBot="1" x14ac:dyDescent="0.25">
      <c r="A2" s="190"/>
      <c r="B2" s="190"/>
      <c r="C2" s="190"/>
      <c r="D2" s="190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47.45" customHeight="1" thickBot="1" x14ac:dyDescent="0.25">
      <c r="A3" s="1"/>
      <c r="B3" s="1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</row>
    <row r="4" spans="1:14" ht="2.85" customHeight="1" x14ac:dyDescent="0.2">
      <c r="A4" s="2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5.7" customHeight="1" x14ac:dyDescent="0.2">
      <c r="A5" s="216" t="s">
        <v>205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 ht="0" hidden="1" customHeight="1" thickBo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29.65" customHeight="1" x14ac:dyDescent="0.2">
      <c r="A7" s="252" t="s">
        <v>193</v>
      </c>
      <c r="B7" s="253"/>
      <c r="C7" s="253"/>
      <c r="D7" s="253"/>
      <c r="E7" s="254" t="s">
        <v>210</v>
      </c>
      <c r="F7" s="254"/>
      <c r="G7" s="254"/>
      <c r="H7" s="254"/>
      <c r="I7" s="254"/>
      <c r="J7" s="254"/>
      <c r="K7" s="254"/>
      <c r="L7" s="254"/>
      <c r="M7" s="254"/>
      <c r="N7" s="255"/>
    </row>
    <row r="8" spans="1:14" ht="16.5" customHeight="1" x14ac:dyDescent="0.2">
      <c r="A8" s="256">
        <v>1</v>
      </c>
      <c r="B8" s="256"/>
      <c r="C8" s="256"/>
      <c r="D8" s="257" t="s">
        <v>278</v>
      </c>
      <c r="E8" s="257"/>
      <c r="F8" s="143"/>
      <c r="G8" s="143"/>
      <c r="H8" s="143"/>
      <c r="I8" s="143"/>
      <c r="J8" s="143"/>
      <c r="K8" s="143"/>
      <c r="L8" s="143"/>
      <c r="M8" s="143"/>
      <c r="N8" s="147"/>
    </row>
    <row r="9" spans="1:14" ht="29.65" customHeight="1" x14ac:dyDescent="0.2">
      <c r="A9" s="258">
        <v>1.01</v>
      </c>
      <c r="B9" s="259"/>
      <c r="C9" s="259"/>
      <c r="D9" s="260" t="s">
        <v>261</v>
      </c>
      <c r="E9" s="260"/>
      <c r="F9" s="148"/>
      <c r="G9" s="148"/>
      <c r="H9" s="148"/>
      <c r="I9" s="148"/>
      <c r="J9" s="148"/>
      <c r="K9" s="148"/>
      <c r="L9" s="148"/>
      <c r="M9" s="148"/>
      <c r="N9" s="149"/>
    </row>
    <row r="10" spans="1:14" ht="29.65" customHeight="1" x14ac:dyDescent="0.2">
      <c r="A10" s="228">
        <v>88597</v>
      </c>
      <c r="B10" s="229"/>
      <c r="C10" s="229"/>
      <c r="D10" s="230" t="s">
        <v>262</v>
      </c>
      <c r="E10" s="230"/>
      <c r="F10" s="231" t="s">
        <v>5</v>
      </c>
      <c r="G10" s="231"/>
      <c r="H10" s="6">
        <v>80</v>
      </c>
      <c r="I10" s="232">
        <v>27.61</v>
      </c>
      <c r="J10" s="232"/>
      <c r="K10" s="232"/>
      <c r="L10" s="232">
        <f>ROUND(H10*I10,2)</f>
        <v>2208.8000000000002</v>
      </c>
      <c r="M10" s="232"/>
      <c r="N10" s="246"/>
    </row>
    <row r="11" spans="1:14" ht="16.5" customHeight="1" x14ac:dyDescent="0.15">
      <c r="A11" s="235">
        <v>2355</v>
      </c>
      <c r="B11" s="235"/>
      <c r="C11" s="235"/>
      <c r="D11" s="235" t="s">
        <v>279</v>
      </c>
      <c r="E11" s="235"/>
      <c r="F11" s="236" t="s">
        <v>5</v>
      </c>
      <c r="G11" s="236"/>
      <c r="H11" s="106">
        <v>0.98399999999999999</v>
      </c>
      <c r="I11" s="237">
        <v>25.58</v>
      </c>
      <c r="J11" s="237"/>
      <c r="K11" s="237"/>
      <c r="L11" s="245">
        <f t="shared" ref="L11:L15" si="0">ROUND(H11*I11,2)</f>
        <v>25.17</v>
      </c>
      <c r="M11" s="245"/>
      <c r="N11" s="245"/>
    </row>
    <row r="12" spans="1:14" ht="16.5" customHeight="1" x14ac:dyDescent="0.15">
      <c r="A12" s="235">
        <v>37372</v>
      </c>
      <c r="B12" s="235"/>
      <c r="C12" s="235"/>
      <c r="D12" s="235" t="s">
        <v>280</v>
      </c>
      <c r="E12" s="235"/>
      <c r="F12" s="236" t="s">
        <v>5</v>
      </c>
      <c r="G12" s="236"/>
      <c r="H12" s="106">
        <v>1</v>
      </c>
      <c r="I12" s="237">
        <v>0.15</v>
      </c>
      <c r="J12" s="237"/>
      <c r="K12" s="237"/>
      <c r="L12" s="245">
        <f t="shared" si="0"/>
        <v>0.15</v>
      </c>
      <c r="M12" s="245"/>
      <c r="N12" s="245"/>
    </row>
    <row r="13" spans="1:14" ht="29.65" customHeight="1" x14ac:dyDescent="0.15">
      <c r="A13" s="235">
        <v>43469</v>
      </c>
      <c r="B13" s="235"/>
      <c r="C13" s="235"/>
      <c r="D13" s="235" t="s">
        <v>281</v>
      </c>
      <c r="E13" s="235"/>
      <c r="F13" s="236" t="s">
        <v>5</v>
      </c>
      <c r="G13" s="236"/>
      <c r="H13" s="106">
        <v>1</v>
      </c>
      <c r="I13" s="237">
        <v>0.01</v>
      </c>
      <c r="J13" s="237"/>
      <c r="K13" s="237"/>
      <c r="L13" s="245">
        <f t="shared" si="0"/>
        <v>0.01</v>
      </c>
      <c r="M13" s="245"/>
      <c r="N13" s="245"/>
    </row>
    <row r="14" spans="1:14" ht="29.65" customHeight="1" x14ac:dyDescent="0.15">
      <c r="A14" s="235">
        <v>43493</v>
      </c>
      <c r="B14" s="235"/>
      <c r="C14" s="235"/>
      <c r="D14" s="235" t="s">
        <v>282</v>
      </c>
      <c r="E14" s="235"/>
      <c r="F14" s="236" t="s">
        <v>5</v>
      </c>
      <c r="G14" s="236"/>
      <c r="H14" s="106">
        <v>1</v>
      </c>
      <c r="I14" s="237">
        <v>0.11</v>
      </c>
      <c r="J14" s="237"/>
      <c r="K14" s="237"/>
      <c r="L14" s="245">
        <f t="shared" si="0"/>
        <v>0.11</v>
      </c>
      <c r="M14" s="245"/>
      <c r="N14" s="245"/>
    </row>
    <row r="15" spans="1:14" ht="29.65" customHeight="1" x14ac:dyDescent="0.15">
      <c r="A15" s="235">
        <v>95391</v>
      </c>
      <c r="B15" s="235"/>
      <c r="C15" s="235"/>
      <c r="D15" s="235" t="s">
        <v>283</v>
      </c>
      <c r="E15" s="235"/>
      <c r="F15" s="236" t="s">
        <v>5</v>
      </c>
      <c r="G15" s="236"/>
      <c r="H15" s="106">
        <v>1</v>
      </c>
      <c r="I15" s="237">
        <v>0.02</v>
      </c>
      <c r="J15" s="237"/>
      <c r="K15" s="237"/>
      <c r="L15" s="245">
        <f t="shared" si="0"/>
        <v>0.02</v>
      </c>
      <c r="M15" s="245"/>
      <c r="N15" s="245"/>
    </row>
    <row r="16" spans="1:14" ht="43.5" customHeight="1" x14ac:dyDescent="0.2">
      <c r="A16" s="239" t="s">
        <v>302</v>
      </c>
      <c r="B16" s="240"/>
      <c r="C16" s="240"/>
      <c r="D16" s="241" t="s">
        <v>264</v>
      </c>
      <c r="E16" s="241"/>
      <c r="F16" s="242" t="s">
        <v>5</v>
      </c>
      <c r="G16" s="242"/>
      <c r="H16" s="145">
        <v>80</v>
      </c>
      <c r="I16" s="243">
        <v>26.92</v>
      </c>
      <c r="J16" s="243"/>
      <c r="K16" s="243"/>
      <c r="L16" s="243">
        <f>ROUND(H16*I16,2)</f>
        <v>2153.6</v>
      </c>
      <c r="M16" s="243"/>
      <c r="N16" s="244"/>
    </row>
    <row r="17" spans="1:14" ht="15.75" customHeight="1" x14ac:dyDescent="0.15">
      <c r="A17" s="235">
        <v>4095</v>
      </c>
      <c r="B17" s="235"/>
      <c r="C17" s="235"/>
      <c r="D17" s="235" t="s">
        <v>284</v>
      </c>
      <c r="E17" s="235"/>
      <c r="F17" s="236" t="s">
        <v>5</v>
      </c>
      <c r="G17" s="236"/>
      <c r="H17" s="106">
        <v>1.7689999999999999</v>
      </c>
      <c r="I17" s="237">
        <v>2.4900000000000002</v>
      </c>
      <c r="J17" s="237"/>
      <c r="K17" s="237"/>
      <c r="L17" s="238">
        <f t="shared" ref="L17:L21" si="1">ROUND(H17*I17,2)</f>
        <v>4.4000000000000004</v>
      </c>
      <c r="M17" s="238"/>
      <c r="N17" s="238"/>
    </row>
    <row r="18" spans="1:14" ht="15.75" customHeight="1" x14ac:dyDescent="0.15">
      <c r="A18" s="235">
        <v>37371</v>
      </c>
      <c r="B18" s="235"/>
      <c r="C18" s="235"/>
      <c r="D18" s="235" t="s">
        <v>285</v>
      </c>
      <c r="E18" s="235"/>
      <c r="F18" s="236" t="s">
        <v>5</v>
      </c>
      <c r="G18" s="236"/>
      <c r="H18" s="106">
        <v>1.7689999999999999</v>
      </c>
      <c r="I18" s="237">
        <v>0.1</v>
      </c>
      <c r="J18" s="237"/>
      <c r="K18" s="237"/>
      <c r="L18" s="238">
        <f t="shared" si="1"/>
        <v>0.18</v>
      </c>
      <c r="M18" s="238"/>
      <c r="N18" s="238"/>
    </row>
    <row r="19" spans="1:14" ht="16.5" customHeight="1" x14ac:dyDescent="0.15">
      <c r="A19" s="235">
        <v>37372</v>
      </c>
      <c r="B19" s="235"/>
      <c r="C19" s="235"/>
      <c r="D19" s="235" t="s">
        <v>280</v>
      </c>
      <c r="E19" s="235"/>
      <c r="F19" s="236" t="s">
        <v>5</v>
      </c>
      <c r="G19" s="236"/>
      <c r="H19" s="106">
        <v>1</v>
      </c>
      <c r="I19" s="237">
        <v>0.15</v>
      </c>
      <c r="J19" s="237"/>
      <c r="K19" s="237"/>
      <c r="L19" s="238">
        <f t="shared" si="1"/>
        <v>0.15</v>
      </c>
      <c r="M19" s="238"/>
      <c r="N19" s="238"/>
    </row>
    <row r="20" spans="1:14" ht="29.65" customHeight="1" x14ac:dyDescent="0.15">
      <c r="A20" s="235">
        <v>43488</v>
      </c>
      <c r="B20" s="235"/>
      <c r="C20" s="235"/>
      <c r="D20" s="235" t="s">
        <v>286</v>
      </c>
      <c r="E20" s="235"/>
      <c r="F20" s="236" t="s">
        <v>5</v>
      </c>
      <c r="G20" s="236"/>
      <c r="H20" s="106">
        <v>1</v>
      </c>
      <c r="I20" s="237">
        <v>0.14000000000000001</v>
      </c>
      <c r="J20" s="237"/>
      <c r="K20" s="237"/>
      <c r="L20" s="238">
        <f t="shared" si="1"/>
        <v>0.14000000000000001</v>
      </c>
      <c r="M20" s="238"/>
      <c r="N20" s="238"/>
    </row>
    <row r="21" spans="1:14" ht="29.65" customHeight="1" x14ac:dyDescent="0.15">
      <c r="A21" s="235">
        <v>95349</v>
      </c>
      <c r="B21" s="235"/>
      <c r="C21" s="235"/>
      <c r="D21" s="235" t="s">
        <v>287</v>
      </c>
      <c r="E21" s="235"/>
      <c r="F21" s="236" t="s">
        <v>5</v>
      </c>
      <c r="G21" s="236"/>
      <c r="H21" s="106">
        <v>1</v>
      </c>
      <c r="I21" s="237">
        <v>0.02</v>
      </c>
      <c r="J21" s="237"/>
      <c r="K21" s="237"/>
      <c r="L21" s="238">
        <f t="shared" si="1"/>
        <v>0.02</v>
      </c>
      <c r="M21" s="238"/>
      <c r="N21" s="238"/>
    </row>
    <row r="22" spans="1:14" ht="51" customHeight="1" x14ac:dyDescent="0.2">
      <c r="A22" s="228">
        <v>92140</v>
      </c>
      <c r="B22" s="229"/>
      <c r="C22" s="229"/>
      <c r="D22" s="230" t="s">
        <v>267</v>
      </c>
      <c r="E22" s="230"/>
      <c r="F22" s="231" t="s">
        <v>5</v>
      </c>
      <c r="G22" s="231"/>
      <c r="H22" s="6">
        <v>20</v>
      </c>
      <c r="I22" s="232">
        <v>4.84</v>
      </c>
      <c r="J22" s="232"/>
      <c r="K22" s="232"/>
      <c r="L22" s="233">
        <f>ROUND(H22*I22,2)</f>
        <v>96.8</v>
      </c>
      <c r="M22" s="233"/>
      <c r="N22" s="234"/>
    </row>
    <row r="23" spans="1:14" ht="29.65" customHeight="1" x14ac:dyDescent="0.2">
      <c r="A23" s="224">
        <v>13617</v>
      </c>
      <c r="B23" s="224"/>
      <c r="C23" s="224"/>
      <c r="D23" s="224" t="s">
        <v>288</v>
      </c>
      <c r="E23" s="224"/>
      <c r="F23" s="225" t="s">
        <v>19</v>
      </c>
      <c r="G23" s="225"/>
      <c r="H23" s="146">
        <v>4.8000000000000001E-5</v>
      </c>
      <c r="I23" s="226">
        <v>100870.38</v>
      </c>
      <c r="J23" s="226"/>
      <c r="K23" s="226"/>
      <c r="L23" s="227">
        <f>ROUND(H23*I23,2)</f>
        <v>4.84</v>
      </c>
      <c r="M23" s="227"/>
      <c r="N23" s="227"/>
    </row>
    <row r="24" spans="1:14" ht="29.65" customHeight="1" x14ac:dyDescent="0.2">
      <c r="A24" s="144"/>
      <c r="B24" s="144"/>
      <c r="C24" s="144"/>
      <c r="D24" s="144"/>
      <c r="E24" s="144"/>
      <c r="F24" s="144"/>
      <c r="G24" s="144"/>
      <c r="H24" s="221" t="s">
        <v>289</v>
      </c>
      <c r="I24" s="221"/>
      <c r="J24" s="221"/>
      <c r="K24" s="221"/>
      <c r="L24" s="223">
        <f>L10+L16+L22</f>
        <v>4459.2</v>
      </c>
      <c r="M24" s="223"/>
      <c r="N24" s="223"/>
    </row>
    <row r="25" spans="1:14" ht="37.15" customHeight="1" x14ac:dyDescent="0.2">
      <c r="A25" s="261" t="s">
        <v>218</v>
      </c>
      <c r="B25" s="262"/>
      <c r="C25" s="262"/>
      <c r="D25" s="230" t="s">
        <v>72</v>
      </c>
      <c r="E25" s="230"/>
      <c r="F25" s="231" t="s">
        <v>73</v>
      </c>
      <c r="G25" s="231"/>
      <c r="H25" s="6">
        <v>1</v>
      </c>
      <c r="I25" s="232">
        <v>771.37</v>
      </c>
      <c r="J25" s="232"/>
      <c r="K25" s="232"/>
      <c r="L25" s="232">
        <f t="shared" ref="L25:L29" si="2">ROUND(H25*I25,2)</f>
        <v>771.37</v>
      </c>
      <c r="M25" s="232"/>
      <c r="N25" s="246"/>
    </row>
    <row r="26" spans="1:14" ht="27.4" customHeight="1" x14ac:dyDescent="0.15">
      <c r="A26" s="248">
        <v>37586</v>
      </c>
      <c r="B26" s="248"/>
      <c r="C26" s="248"/>
      <c r="D26" s="248" t="s">
        <v>74</v>
      </c>
      <c r="E26" s="248"/>
      <c r="F26" s="249" t="s">
        <v>12</v>
      </c>
      <c r="G26" s="249"/>
      <c r="H26" s="106">
        <v>4.9000000000000002E-2</v>
      </c>
      <c r="I26" s="250">
        <v>45.05</v>
      </c>
      <c r="J26" s="250"/>
      <c r="K26" s="250"/>
      <c r="L26" s="251">
        <f t="shared" si="2"/>
        <v>2.21</v>
      </c>
      <c r="M26" s="251"/>
      <c r="N26" s="251"/>
    </row>
    <row r="27" spans="1:14" ht="19.149999999999999" customHeight="1" x14ac:dyDescent="0.15">
      <c r="A27" s="235">
        <v>10848</v>
      </c>
      <c r="B27" s="235"/>
      <c r="C27" s="235"/>
      <c r="D27" s="235" t="s">
        <v>79</v>
      </c>
      <c r="E27" s="235"/>
      <c r="F27" s="236" t="s">
        <v>73</v>
      </c>
      <c r="G27" s="236"/>
      <c r="H27" s="106">
        <v>1</v>
      </c>
      <c r="I27" s="237">
        <v>753.75</v>
      </c>
      <c r="J27" s="237"/>
      <c r="K27" s="237"/>
      <c r="L27" s="247">
        <f t="shared" si="2"/>
        <v>753.75</v>
      </c>
      <c r="M27" s="247"/>
      <c r="N27" s="247"/>
    </row>
    <row r="28" spans="1:14" ht="19.149999999999999" customHeight="1" x14ac:dyDescent="0.15">
      <c r="A28" s="235">
        <v>88278</v>
      </c>
      <c r="B28" s="235"/>
      <c r="C28" s="235"/>
      <c r="D28" s="235" t="s">
        <v>13</v>
      </c>
      <c r="E28" s="235"/>
      <c r="F28" s="236" t="s">
        <v>5</v>
      </c>
      <c r="G28" s="236"/>
      <c r="H28" s="106">
        <v>0.61499999999999999</v>
      </c>
      <c r="I28" s="237">
        <v>18.739999999999998</v>
      </c>
      <c r="J28" s="237"/>
      <c r="K28" s="237"/>
      <c r="L28" s="247">
        <f t="shared" si="2"/>
        <v>11.53</v>
      </c>
      <c r="M28" s="247"/>
      <c r="N28" s="247"/>
    </row>
    <row r="29" spans="1:14" ht="19.149999999999999" customHeight="1" x14ac:dyDescent="0.15">
      <c r="A29" s="265">
        <v>88316</v>
      </c>
      <c r="B29" s="265"/>
      <c r="C29" s="265"/>
      <c r="D29" s="265" t="s">
        <v>8</v>
      </c>
      <c r="E29" s="265"/>
      <c r="F29" s="266" t="s">
        <v>5</v>
      </c>
      <c r="G29" s="266"/>
      <c r="H29" s="106">
        <v>0.20100000000000001</v>
      </c>
      <c r="I29" s="267">
        <v>19.3</v>
      </c>
      <c r="J29" s="267"/>
      <c r="K29" s="267"/>
      <c r="L29" s="268">
        <f t="shared" si="2"/>
        <v>3.88</v>
      </c>
      <c r="M29" s="268"/>
      <c r="N29" s="268"/>
    </row>
    <row r="30" spans="1:14" ht="16.350000000000001" customHeight="1" x14ac:dyDescent="0.2">
      <c r="A30" s="263" t="s">
        <v>217</v>
      </c>
      <c r="B30" s="264"/>
      <c r="C30" s="264"/>
      <c r="D30" s="230" t="s">
        <v>212</v>
      </c>
      <c r="E30" s="230"/>
      <c r="F30" s="231" t="s">
        <v>19</v>
      </c>
      <c r="G30" s="231"/>
      <c r="H30" s="6">
        <v>1</v>
      </c>
      <c r="I30" s="232">
        <v>193.73</v>
      </c>
      <c r="J30" s="232"/>
      <c r="K30" s="232"/>
      <c r="L30" s="232">
        <v>193.73</v>
      </c>
      <c r="M30" s="232"/>
      <c r="N30" s="232"/>
    </row>
    <row r="31" spans="1:14" ht="40.5" customHeight="1" x14ac:dyDescent="0.15">
      <c r="A31" s="248">
        <v>87367</v>
      </c>
      <c r="B31" s="248"/>
      <c r="C31" s="248"/>
      <c r="D31" s="248" t="s">
        <v>213</v>
      </c>
      <c r="E31" s="248"/>
      <c r="F31" s="249" t="s">
        <v>214</v>
      </c>
      <c r="G31" s="249"/>
      <c r="H31" s="106">
        <v>8.9999999999999993E-3</v>
      </c>
      <c r="I31" s="250">
        <v>623.5</v>
      </c>
      <c r="J31" s="250"/>
      <c r="K31" s="250"/>
      <c r="L31" s="251">
        <v>5.61</v>
      </c>
      <c r="M31" s="251"/>
      <c r="N31" s="251"/>
    </row>
    <row r="32" spans="1:14" ht="26.25" customHeight="1" x14ac:dyDescent="0.15">
      <c r="A32" s="235">
        <v>88247</v>
      </c>
      <c r="B32" s="235"/>
      <c r="C32" s="235"/>
      <c r="D32" s="235" t="s">
        <v>215</v>
      </c>
      <c r="E32" s="235"/>
      <c r="F32" s="236" t="s">
        <v>5</v>
      </c>
      <c r="G32" s="236"/>
      <c r="H32" s="106">
        <v>0.39500000000000002</v>
      </c>
      <c r="I32" s="237">
        <v>16.87</v>
      </c>
      <c r="J32" s="237"/>
      <c r="K32" s="237"/>
      <c r="L32" s="247">
        <v>6.66</v>
      </c>
      <c r="M32" s="247"/>
      <c r="N32" s="247"/>
    </row>
    <row r="33" spans="1:14" ht="30" customHeight="1" x14ac:dyDescent="0.15">
      <c r="A33" s="235">
        <v>88309</v>
      </c>
      <c r="B33" s="235"/>
      <c r="C33" s="235"/>
      <c r="D33" s="235" t="s">
        <v>216</v>
      </c>
      <c r="E33" s="235"/>
      <c r="F33" s="236" t="s">
        <v>5</v>
      </c>
      <c r="G33" s="236"/>
      <c r="H33" s="106">
        <v>5.8000000000000003E-2</v>
      </c>
      <c r="I33" s="237">
        <v>25.22</v>
      </c>
      <c r="J33" s="237"/>
      <c r="K33" s="237"/>
      <c r="L33" s="247">
        <v>1.46</v>
      </c>
      <c r="M33" s="247"/>
      <c r="N33" s="247"/>
    </row>
  </sheetData>
  <mergeCells count="127">
    <mergeCell ref="L30:N30"/>
    <mergeCell ref="A30:C30"/>
    <mergeCell ref="D30:E30"/>
    <mergeCell ref="F30:G30"/>
    <mergeCell ref="I30:K30"/>
    <mergeCell ref="A29:C29"/>
    <mergeCell ref="D29:E29"/>
    <mergeCell ref="F29:G29"/>
    <mergeCell ref="I29:K29"/>
    <mergeCell ref="L29:N29"/>
    <mergeCell ref="F25:G25"/>
    <mergeCell ref="I25:K25"/>
    <mergeCell ref="L25:N25"/>
    <mergeCell ref="A26:C26"/>
    <mergeCell ref="D26:E26"/>
    <mergeCell ref="F26:G26"/>
    <mergeCell ref="I26:K26"/>
    <mergeCell ref="L26:N26"/>
    <mergeCell ref="A27:C27"/>
    <mergeCell ref="D27:E27"/>
    <mergeCell ref="F27:G27"/>
    <mergeCell ref="I27:K27"/>
    <mergeCell ref="A31:C31"/>
    <mergeCell ref="D31:E31"/>
    <mergeCell ref="F31:G31"/>
    <mergeCell ref="I31:K31"/>
    <mergeCell ref="L31:N31"/>
    <mergeCell ref="A1:D1"/>
    <mergeCell ref="A2:D2"/>
    <mergeCell ref="C3:N3"/>
    <mergeCell ref="A5:N5"/>
    <mergeCell ref="A7:D7"/>
    <mergeCell ref="E7:N7"/>
    <mergeCell ref="A8:C8"/>
    <mergeCell ref="D8:E8"/>
    <mergeCell ref="A9:C9"/>
    <mergeCell ref="D9:E9"/>
    <mergeCell ref="A10:C10"/>
    <mergeCell ref="A28:C28"/>
    <mergeCell ref="D28:E28"/>
    <mergeCell ref="F28:G28"/>
    <mergeCell ref="I28:K28"/>
    <mergeCell ref="L28:N28"/>
    <mergeCell ref="L27:N27"/>
    <mergeCell ref="A25:C25"/>
    <mergeCell ref="D25:E25"/>
    <mergeCell ref="A33:C33"/>
    <mergeCell ref="D33:E33"/>
    <mergeCell ref="F33:G33"/>
    <mergeCell ref="I33:K33"/>
    <mergeCell ref="L33:N33"/>
    <mergeCell ref="A32:C32"/>
    <mergeCell ref="D32:E32"/>
    <mergeCell ref="F32:G32"/>
    <mergeCell ref="I32:K32"/>
    <mergeCell ref="L32:N32"/>
    <mergeCell ref="D10:E10"/>
    <mergeCell ref="F10:G10"/>
    <mergeCell ref="I10:K10"/>
    <mergeCell ref="L10:N10"/>
    <mergeCell ref="A11:C11"/>
    <mergeCell ref="D11:E11"/>
    <mergeCell ref="F11:G11"/>
    <mergeCell ref="I11:K11"/>
    <mergeCell ref="L11:N11"/>
    <mergeCell ref="A13:C13"/>
    <mergeCell ref="D13:E13"/>
    <mergeCell ref="F13:G13"/>
    <mergeCell ref="I13:K13"/>
    <mergeCell ref="L13:N13"/>
    <mergeCell ref="A12:C12"/>
    <mergeCell ref="D12:E12"/>
    <mergeCell ref="F12:G12"/>
    <mergeCell ref="I12:K12"/>
    <mergeCell ref="L12:N12"/>
    <mergeCell ref="A15:C15"/>
    <mergeCell ref="D15:E15"/>
    <mergeCell ref="F15:G15"/>
    <mergeCell ref="I15:K15"/>
    <mergeCell ref="L15:N15"/>
    <mergeCell ref="A14:C14"/>
    <mergeCell ref="D14:E14"/>
    <mergeCell ref="F14:G14"/>
    <mergeCell ref="I14:K14"/>
    <mergeCell ref="L14:N14"/>
    <mergeCell ref="A17:C17"/>
    <mergeCell ref="D17:E17"/>
    <mergeCell ref="F17:G17"/>
    <mergeCell ref="I17:K17"/>
    <mergeCell ref="L17:N17"/>
    <mergeCell ref="A16:C16"/>
    <mergeCell ref="D16:E16"/>
    <mergeCell ref="F16:G16"/>
    <mergeCell ref="I16:K16"/>
    <mergeCell ref="L16:N16"/>
    <mergeCell ref="A19:C19"/>
    <mergeCell ref="D19:E19"/>
    <mergeCell ref="F19:G19"/>
    <mergeCell ref="I19:K19"/>
    <mergeCell ref="L19:N19"/>
    <mergeCell ref="A18:C18"/>
    <mergeCell ref="D18:E18"/>
    <mergeCell ref="F18:G18"/>
    <mergeCell ref="I18:K18"/>
    <mergeCell ref="L18:N18"/>
    <mergeCell ref="A21:C21"/>
    <mergeCell ref="D21:E21"/>
    <mergeCell ref="F21:G21"/>
    <mergeCell ref="I21:K21"/>
    <mergeCell ref="L21:N21"/>
    <mergeCell ref="A20:C20"/>
    <mergeCell ref="D20:E20"/>
    <mergeCell ref="F20:G20"/>
    <mergeCell ref="I20:K20"/>
    <mergeCell ref="L20:N20"/>
    <mergeCell ref="H24:K24"/>
    <mergeCell ref="L24:N24"/>
    <mergeCell ref="A23:C23"/>
    <mergeCell ref="D23:E23"/>
    <mergeCell ref="F23:G23"/>
    <mergeCell ref="I23:K23"/>
    <mergeCell ref="L23:N23"/>
    <mergeCell ref="A22:C22"/>
    <mergeCell ref="D22:E22"/>
    <mergeCell ref="F22:G22"/>
    <mergeCell ref="I22:K22"/>
    <mergeCell ref="L22:N22"/>
  </mergeCells>
  <pageMargins left="0.62007900000000005" right="0.472441" top="0.472441" bottom="0.472441" header="0" footer="0"/>
  <pageSetup paperSize="9" scale="9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topLeftCell="A34" zoomScaleNormal="100" zoomScaleSheetLayoutView="115" workbookViewId="0">
      <selection activeCell="O37" sqref="O37"/>
    </sheetView>
  </sheetViews>
  <sheetFormatPr defaultColWidth="11.19921875" defaultRowHeight="15" x14ac:dyDescent="0.2"/>
  <cols>
    <col min="1" max="1" width="5.296875" customWidth="1"/>
    <col min="2" max="2" width="6.3984375" customWidth="1"/>
    <col min="3" max="3" width="19.796875" customWidth="1"/>
    <col min="4" max="4" width="6.3984375" customWidth="1"/>
    <col min="5" max="5" width="9.3984375" customWidth="1"/>
    <col min="6" max="6" width="11.69921875" customWidth="1"/>
    <col min="7" max="8" width="10.09765625" bestFit="1" customWidth="1"/>
    <col min="9" max="9" width="11.19921875" style="110"/>
    <col min="10" max="10" width="11.19921875" style="157"/>
    <col min="11" max="11" width="11.19921875" style="57"/>
    <col min="14" max="14" width="12.5" bestFit="1" customWidth="1"/>
  </cols>
  <sheetData>
    <row r="1" spans="1:16" ht="47.45" customHeight="1" x14ac:dyDescent="0.2">
      <c r="B1" s="88"/>
      <c r="C1" s="206"/>
      <c r="D1" s="206"/>
      <c r="E1" s="206"/>
      <c r="F1" s="206"/>
      <c r="G1" s="206"/>
      <c r="H1" s="90"/>
    </row>
    <row r="2" spans="1:16" ht="25.7" customHeight="1" x14ac:dyDescent="0.2">
      <c r="B2" s="216" t="s">
        <v>205</v>
      </c>
      <c r="C2" s="216"/>
      <c r="D2" s="216"/>
      <c r="E2" s="216"/>
      <c r="F2" s="216"/>
      <c r="G2" s="216"/>
      <c r="H2" s="216"/>
    </row>
    <row r="3" spans="1:16" ht="16.350000000000001" customHeight="1" x14ac:dyDescent="0.2">
      <c r="B3" s="212" t="s">
        <v>194</v>
      </c>
      <c r="C3" s="213"/>
      <c r="D3" s="213"/>
      <c r="E3" s="217" t="s">
        <v>301</v>
      </c>
      <c r="F3" s="217"/>
      <c r="G3" s="217"/>
      <c r="H3" s="218"/>
    </row>
    <row r="4" spans="1:16" ht="29.65" customHeight="1" x14ac:dyDescent="0.2">
      <c r="B4" s="271"/>
      <c r="C4" s="272"/>
      <c r="D4" s="272"/>
      <c r="E4" s="273"/>
      <c r="F4" s="273"/>
      <c r="G4" s="273"/>
      <c r="H4" s="274"/>
    </row>
    <row r="5" spans="1:16" ht="40.5" customHeight="1" x14ac:dyDescent="0.2">
      <c r="A5" s="73" t="s">
        <v>219</v>
      </c>
      <c r="B5" s="73" t="s">
        <v>220</v>
      </c>
      <c r="C5" s="73" t="s">
        <v>1</v>
      </c>
      <c r="D5" s="96" t="s">
        <v>2</v>
      </c>
      <c r="E5" s="102" t="s">
        <v>3</v>
      </c>
      <c r="F5" s="111" t="s">
        <v>4</v>
      </c>
      <c r="G5" s="111"/>
      <c r="H5" s="101"/>
      <c r="I5" s="99" t="s">
        <v>80</v>
      </c>
      <c r="J5" s="166" t="s">
        <v>257</v>
      </c>
      <c r="K5" s="167" t="s">
        <v>258</v>
      </c>
      <c r="L5" s="168" t="s">
        <v>290</v>
      </c>
      <c r="M5" s="154"/>
    </row>
    <row r="6" spans="1:16" ht="114" customHeight="1" x14ac:dyDescent="0.2">
      <c r="A6" s="159" t="s">
        <v>222</v>
      </c>
      <c r="B6" s="94">
        <v>104486</v>
      </c>
      <c r="C6" s="107" t="s">
        <v>300</v>
      </c>
      <c r="D6" s="108" t="s">
        <v>7</v>
      </c>
      <c r="E6" s="6">
        <v>10</v>
      </c>
      <c r="F6" s="112">
        <v>3111.18</v>
      </c>
      <c r="G6" s="112"/>
      <c r="H6" s="131">
        <f>ROUND(F6*E6,2)</f>
        <v>31111.8</v>
      </c>
      <c r="I6" s="182">
        <f>'PLANILHA ORÇAMENTÁRIA'!I14</f>
        <v>41389.75</v>
      </c>
      <c r="J6" s="170">
        <f t="shared" ref="J6:J51" si="0">I6/$I$52</f>
        <v>0.32325279403705504</v>
      </c>
      <c r="K6" s="162">
        <f>J6</f>
        <v>0.32325279403705504</v>
      </c>
      <c r="L6" s="164" t="s">
        <v>114</v>
      </c>
      <c r="M6" s="154"/>
      <c r="O6" s="109"/>
      <c r="P6" s="269"/>
    </row>
    <row r="7" spans="1:16" ht="75" customHeight="1" x14ac:dyDescent="0.2">
      <c r="A7" s="159">
        <v>9.6</v>
      </c>
      <c r="B7" s="70">
        <v>6</v>
      </c>
      <c r="C7" s="71" t="s">
        <v>253</v>
      </c>
      <c r="D7" s="108" t="s">
        <v>73</v>
      </c>
      <c r="E7" s="59">
        <v>1</v>
      </c>
      <c r="F7" s="59"/>
      <c r="G7" s="53">
        <v>13354.8</v>
      </c>
      <c r="H7" s="161">
        <f>E7*G7</f>
        <v>13354.8</v>
      </c>
      <c r="I7" s="183">
        <f>ROUND(H7*1.15,2)</f>
        <v>15358.02</v>
      </c>
      <c r="J7" s="170">
        <f t="shared" si="0"/>
        <v>0.11994570819772944</v>
      </c>
      <c r="K7" s="162">
        <f>K6+J7</f>
        <v>0.44319850223478446</v>
      </c>
      <c r="L7" s="164" t="s">
        <v>138</v>
      </c>
      <c r="M7" s="154"/>
      <c r="O7" s="109"/>
      <c r="P7" s="270"/>
    </row>
    <row r="8" spans="1:16" ht="63.75" customHeight="1" x14ac:dyDescent="0.2">
      <c r="A8" s="78">
        <v>9.5</v>
      </c>
      <c r="B8" s="129">
        <v>5</v>
      </c>
      <c r="C8" s="74" t="s">
        <v>252</v>
      </c>
      <c r="D8" s="125" t="s">
        <v>73</v>
      </c>
      <c r="E8" s="130">
        <v>1</v>
      </c>
      <c r="F8" s="130"/>
      <c r="G8" s="63">
        <v>11466</v>
      </c>
      <c r="H8" s="160">
        <f>E8*G8</f>
        <v>11466</v>
      </c>
      <c r="I8" s="183">
        <f>ROUND(H8*1.15,2)</f>
        <v>13185.9</v>
      </c>
      <c r="J8" s="170">
        <f t="shared" si="0"/>
        <v>0.10298151153107241</v>
      </c>
      <c r="K8" s="162">
        <f t="shared" ref="K8:K50" si="1">K7+J8</f>
        <v>0.5461800137658569</v>
      </c>
      <c r="L8" s="164" t="s">
        <v>138</v>
      </c>
      <c r="M8" s="154"/>
      <c r="O8" s="109"/>
    </row>
    <row r="9" spans="1:16" ht="46.5" customHeight="1" x14ac:dyDescent="0.2">
      <c r="A9" s="78">
        <v>9.6999999999999993</v>
      </c>
      <c r="B9" s="70">
        <v>7</v>
      </c>
      <c r="C9" s="71" t="s">
        <v>254</v>
      </c>
      <c r="D9" s="108" t="s">
        <v>73</v>
      </c>
      <c r="E9" s="59">
        <v>1</v>
      </c>
      <c r="F9" s="59"/>
      <c r="G9" s="53">
        <v>8499.6</v>
      </c>
      <c r="H9" s="160">
        <f>E9*G9</f>
        <v>8499.6</v>
      </c>
      <c r="I9" s="183">
        <f>ROUND(H9*1.15,2)</f>
        <v>9774.5400000000009</v>
      </c>
      <c r="J9" s="170">
        <f t="shared" si="0"/>
        <v>7.6338884999956669E-2</v>
      </c>
      <c r="K9" s="162">
        <f t="shared" si="1"/>
        <v>0.62251889876581357</v>
      </c>
      <c r="L9" s="164" t="s">
        <v>138</v>
      </c>
      <c r="M9" s="154"/>
      <c r="O9" s="109"/>
    </row>
    <row r="10" spans="1:16" ht="63.75" customHeight="1" x14ac:dyDescent="0.2">
      <c r="A10" s="78">
        <v>9.9</v>
      </c>
      <c r="B10" s="70">
        <v>9</v>
      </c>
      <c r="C10" s="71" t="s">
        <v>256</v>
      </c>
      <c r="D10" s="108" t="s">
        <v>73</v>
      </c>
      <c r="E10" s="59">
        <v>3</v>
      </c>
      <c r="F10" s="59"/>
      <c r="G10" s="53">
        <v>2374.8000000000002</v>
      </c>
      <c r="H10" s="160">
        <f>E10*G10</f>
        <v>7124.4000000000005</v>
      </c>
      <c r="I10" s="183">
        <f>ROUND(H10*1.15,2)</f>
        <v>8193.06</v>
      </c>
      <c r="J10" s="170">
        <f t="shared" si="0"/>
        <v>6.3987570273152994E-2</v>
      </c>
      <c r="K10" s="162">
        <f t="shared" si="1"/>
        <v>0.68650646903896662</v>
      </c>
      <c r="L10" s="164" t="s">
        <v>138</v>
      </c>
      <c r="M10" s="154"/>
    </row>
    <row r="11" spans="1:16" ht="38.25" customHeight="1" x14ac:dyDescent="0.2">
      <c r="A11" s="78" t="s">
        <v>242</v>
      </c>
      <c r="B11" s="113">
        <v>88497</v>
      </c>
      <c r="C11" s="114" t="s">
        <v>63</v>
      </c>
      <c r="D11" s="116" t="s">
        <v>7</v>
      </c>
      <c r="E11" s="117">
        <v>239.6</v>
      </c>
      <c r="F11" s="118">
        <v>15.7</v>
      </c>
      <c r="G11" s="118"/>
      <c r="H11" s="171">
        <f>ROUND(E11*F11,2)</f>
        <v>3761.72</v>
      </c>
      <c r="I11" s="184">
        <f>ROUND(H11*1.25,2)</f>
        <v>4702.1499999999996</v>
      </c>
      <c r="J11" s="170">
        <f t="shared" si="0"/>
        <v>3.672366045896238E-2</v>
      </c>
      <c r="K11" s="162">
        <f t="shared" si="1"/>
        <v>0.72323012949792898</v>
      </c>
      <c r="L11" s="164" t="s">
        <v>138</v>
      </c>
      <c r="M11" s="154"/>
    </row>
    <row r="12" spans="1:16" ht="38.25" customHeight="1" x14ac:dyDescent="0.2">
      <c r="A12" s="78" t="s">
        <v>243</v>
      </c>
      <c r="B12" s="94">
        <v>95622</v>
      </c>
      <c r="C12" s="107" t="s">
        <v>65</v>
      </c>
      <c r="D12" s="108" t="s">
        <v>7</v>
      </c>
      <c r="E12" s="6">
        <v>239.6</v>
      </c>
      <c r="F12" s="112">
        <v>15.61</v>
      </c>
      <c r="G12" s="112"/>
      <c r="H12" s="131">
        <f>ROUND(E12*F12,2)</f>
        <v>3740.16</v>
      </c>
      <c r="I12" s="184">
        <f>ROUND(H12*1.25,2)</f>
        <v>4675.2</v>
      </c>
      <c r="J12" s="170">
        <f t="shared" si="0"/>
        <v>3.6513181710013706E-2</v>
      </c>
      <c r="K12" s="162">
        <f t="shared" si="1"/>
        <v>0.7597433112079427</v>
      </c>
      <c r="L12" s="164" t="s">
        <v>138</v>
      </c>
      <c r="M12" s="154"/>
    </row>
    <row r="13" spans="1:16" ht="105" customHeight="1" x14ac:dyDescent="0.2">
      <c r="A13" s="78" t="s">
        <v>226</v>
      </c>
      <c r="B13" s="123">
        <v>101493</v>
      </c>
      <c r="C13" s="124" t="s">
        <v>198</v>
      </c>
      <c r="D13" s="125" t="s">
        <v>19</v>
      </c>
      <c r="E13" s="126">
        <v>2</v>
      </c>
      <c r="F13" s="127">
        <v>1402.66</v>
      </c>
      <c r="G13" s="127"/>
      <c r="H13" s="153">
        <f>ROUND(E13*F13,2)</f>
        <v>2805.32</v>
      </c>
      <c r="I13" s="184">
        <f>ROUND(H13*1.25,2)</f>
        <v>3506.65</v>
      </c>
      <c r="J13" s="170">
        <f t="shared" si="0"/>
        <v>2.7386838775543199E-2</v>
      </c>
      <c r="K13" s="162">
        <f t="shared" si="1"/>
        <v>0.78713014998348585</v>
      </c>
      <c r="L13" s="164" t="s">
        <v>151</v>
      </c>
      <c r="M13" s="154"/>
    </row>
    <row r="14" spans="1:16" ht="114.75" customHeight="1" x14ac:dyDescent="0.2">
      <c r="A14" s="78" t="s">
        <v>225</v>
      </c>
      <c r="B14" s="113">
        <v>91329</v>
      </c>
      <c r="C14" s="114" t="s">
        <v>196</v>
      </c>
      <c r="D14" s="116" t="s">
        <v>7</v>
      </c>
      <c r="E14" s="117">
        <v>4</v>
      </c>
      <c r="F14" s="118">
        <v>662.8</v>
      </c>
      <c r="G14" s="118"/>
      <c r="H14" s="172">
        <f>ROUND(F14*E14,2)</f>
        <v>2651.2</v>
      </c>
      <c r="I14" s="184">
        <f>ROUND(H14*1.25,2)</f>
        <v>3314</v>
      </c>
      <c r="J14" s="170">
        <f t="shared" si="0"/>
        <v>2.588224764437573E-2</v>
      </c>
      <c r="K14" s="162">
        <f t="shared" si="1"/>
        <v>0.81301239762786159</v>
      </c>
      <c r="L14" s="164" t="s">
        <v>151</v>
      </c>
      <c r="M14" s="154"/>
    </row>
    <row r="15" spans="1:16" ht="75.75" customHeight="1" x14ac:dyDescent="0.2">
      <c r="A15" s="78" t="s">
        <v>240</v>
      </c>
      <c r="B15" s="94">
        <v>89170</v>
      </c>
      <c r="C15" s="107" t="s">
        <v>197</v>
      </c>
      <c r="D15" s="97" t="s">
        <v>7</v>
      </c>
      <c r="E15" s="6">
        <v>30</v>
      </c>
      <c r="F15" s="112">
        <v>69.209999999999994</v>
      </c>
      <c r="G15" s="112"/>
      <c r="H15" s="131">
        <f>ROUND(E15*F15,2)</f>
        <v>2076.3000000000002</v>
      </c>
      <c r="I15" s="184">
        <f>ROUND(H15*1.25,2)</f>
        <v>2595.38</v>
      </c>
      <c r="J15" s="170">
        <f t="shared" si="0"/>
        <v>2.0269845471110406E-2</v>
      </c>
      <c r="K15" s="162">
        <f t="shared" si="1"/>
        <v>0.83328224309897203</v>
      </c>
      <c r="L15" s="164" t="s">
        <v>151</v>
      </c>
      <c r="M15" s="154"/>
    </row>
    <row r="16" spans="1:16" ht="114" customHeight="1" x14ac:dyDescent="0.2">
      <c r="A16" s="78" t="s">
        <v>302</v>
      </c>
      <c r="B16" s="180">
        <v>4</v>
      </c>
      <c r="C16" s="119" t="s">
        <v>251</v>
      </c>
      <c r="D16" s="120" t="s">
        <v>73</v>
      </c>
      <c r="E16" s="155">
        <v>1</v>
      </c>
      <c r="F16" s="155"/>
      <c r="G16" s="156">
        <v>1787.5</v>
      </c>
      <c r="H16" s="181">
        <f>E16*G16</f>
        <v>1787.5</v>
      </c>
      <c r="I16" s="183">
        <f>ROUND(H16*1.15,2)</f>
        <v>2055.63</v>
      </c>
      <c r="J16" s="170">
        <f t="shared" si="0"/>
        <v>1.6054413013038046E-2</v>
      </c>
      <c r="K16" s="162">
        <f t="shared" si="1"/>
        <v>0.84933665611201004</v>
      </c>
      <c r="L16" s="164" t="s">
        <v>151</v>
      </c>
      <c r="M16" s="154"/>
    </row>
    <row r="17" spans="1:13" ht="126" customHeight="1" x14ac:dyDescent="0.2">
      <c r="A17" s="78">
        <v>9.8000000000000007</v>
      </c>
      <c r="B17" s="70">
        <v>8</v>
      </c>
      <c r="C17" s="71" t="s">
        <v>255</v>
      </c>
      <c r="D17" s="108" t="s">
        <v>73</v>
      </c>
      <c r="E17" s="59">
        <v>1</v>
      </c>
      <c r="F17" s="59"/>
      <c r="G17" s="53">
        <v>1405.97</v>
      </c>
      <c r="H17" s="161">
        <f>E17*G17</f>
        <v>1405.97</v>
      </c>
      <c r="I17" s="183">
        <f>ROUND(H17*1.15,2)</f>
        <v>1616.87</v>
      </c>
      <c r="J17" s="170">
        <f t="shared" si="0"/>
        <v>1.262770964054369E-2</v>
      </c>
      <c r="K17" s="162">
        <f t="shared" si="1"/>
        <v>0.86196436575255375</v>
      </c>
      <c r="L17" s="164" t="s">
        <v>151</v>
      </c>
      <c r="M17" s="154"/>
    </row>
    <row r="18" spans="1:13" ht="68.25" customHeight="1" x14ac:dyDescent="0.2">
      <c r="A18" s="78" t="s">
        <v>247</v>
      </c>
      <c r="B18" s="123">
        <v>99805</v>
      </c>
      <c r="C18" s="124" t="s">
        <v>75</v>
      </c>
      <c r="D18" s="125" t="s">
        <v>7</v>
      </c>
      <c r="E18" s="126">
        <v>120</v>
      </c>
      <c r="F18" s="127">
        <v>10.19</v>
      </c>
      <c r="G18" s="127"/>
      <c r="H18" s="153">
        <f>ROUND(E18*F18,2)</f>
        <v>1222.8</v>
      </c>
      <c r="I18" s="184">
        <f>ROUND(H18*1.25,2)</f>
        <v>1528.5</v>
      </c>
      <c r="J18" s="170">
        <f t="shared" si="0"/>
        <v>1.1937542403267443E-2</v>
      </c>
      <c r="K18" s="162">
        <f t="shared" si="1"/>
        <v>0.87390190815582125</v>
      </c>
      <c r="L18" s="164" t="s">
        <v>151</v>
      </c>
      <c r="M18" s="154"/>
    </row>
    <row r="19" spans="1:13" ht="87" customHeight="1" x14ac:dyDescent="0.2">
      <c r="A19" s="78">
        <v>9.1</v>
      </c>
      <c r="B19" s="174">
        <v>1</v>
      </c>
      <c r="C19" s="175" t="s">
        <v>248</v>
      </c>
      <c r="D19" s="116" t="s">
        <v>73</v>
      </c>
      <c r="E19" s="176">
        <v>30</v>
      </c>
      <c r="F19" s="177"/>
      <c r="G19" s="178">
        <v>39.54</v>
      </c>
      <c r="H19" s="179">
        <f>E19*G19</f>
        <v>1186.2</v>
      </c>
      <c r="I19" s="183">
        <f>ROUND(H19*1.15,2)</f>
        <v>1364.13</v>
      </c>
      <c r="J19" s="170">
        <f t="shared" si="0"/>
        <v>1.0653817283983787E-2</v>
      </c>
      <c r="K19" s="162">
        <f t="shared" si="1"/>
        <v>0.88455572543980499</v>
      </c>
      <c r="L19" s="164" t="s">
        <v>151</v>
      </c>
      <c r="M19" s="154"/>
    </row>
    <row r="20" spans="1:13" ht="135.75" customHeight="1" x14ac:dyDescent="0.2">
      <c r="A20" s="78" t="s">
        <v>232</v>
      </c>
      <c r="B20" s="94">
        <v>104474</v>
      </c>
      <c r="C20" s="107" t="s">
        <v>33</v>
      </c>
      <c r="D20" s="108" t="s">
        <v>19</v>
      </c>
      <c r="E20" s="6">
        <v>3</v>
      </c>
      <c r="F20" s="112">
        <v>335.24</v>
      </c>
      <c r="G20" s="112"/>
      <c r="H20" s="131">
        <f>ROUND(E20*F20,2)</f>
        <v>1005.72</v>
      </c>
      <c r="I20" s="184">
        <f>ROUND(H20*1.25,2)</f>
        <v>1257.1500000000001</v>
      </c>
      <c r="J20" s="170">
        <f t="shared" si="0"/>
        <v>9.8183064653370403E-3</v>
      </c>
      <c r="K20" s="162">
        <f t="shared" si="1"/>
        <v>0.89437403190514198</v>
      </c>
      <c r="L20" s="164" t="s">
        <v>151</v>
      </c>
      <c r="M20" s="154"/>
    </row>
    <row r="21" spans="1:13" ht="66" customHeight="1" x14ac:dyDescent="0.2">
      <c r="A21" s="78">
        <v>9.3000000000000007</v>
      </c>
      <c r="B21" s="129">
        <v>3</v>
      </c>
      <c r="C21" s="124" t="s">
        <v>250</v>
      </c>
      <c r="D21" s="125" t="s">
        <v>73</v>
      </c>
      <c r="E21" s="130">
        <v>1</v>
      </c>
      <c r="F21" s="130"/>
      <c r="G21" s="63">
        <v>1042.8</v>
      </c>
      <c r="H21" s="160">
        <f>E21*G21</f>
        <v>1042.8</v>
      </c>
      <c r="I21" s="183">
        <f>ROUND(H21*1.15,2)</f>
        <v>1199.22</v>
      </c>
      <c r="J21" s="170">
        <f t="shared" si="0"/>
        <v>9.3658747797490238E-3</v>
      </c>
      <c r="K21" s="162">
        <f t="shared" si="1"/>
        <v>0.90373990668489101</v>
      </c>
      <c r="L21" s="164" t="s">
        <v>151</v>
      </c>
      <c r="M21" s="154"/>
    </row>
    <row r="22" spans="1:13" ht="98.25" customHeight="1" x14ac:dyDescent="0.2">
      <c r="A22" s="78" t="s">
        <v>269</v>
      </c>
      <c r="B22" s="123">
        <v>94204</v>
      </c>
      <c r="C22" s="124" t="s">
        <v>14</v>
      </c>
      <c r="D22" s="125" t="s">
        <v>7</v>
      </c>
      <c r="E22" s="126">
        <v>20</v>
      </c>
      <c r="F22" s="127">
        <v>46.34</v>
      </c>
      <c r="G22" s="127"/>
      <c r="H22" s="153">
        <f>ROUND(F22*E22,2)</f>
        <v>926.8</v>
      </c>
      <c r="I22" s="184">
        <f>ROUND(H22*1.25,2)</f>
        <v>1158.5</v>
      </c>
      <c r="J22" s="170">
        <f t="shared" si="0"/>
        <v>9.0478527145471596E-3</v>
      </c>
      <c r="K22" s="162">
        <f t="shared" si="1"/>
        <v>0.91278775939943813</v>
      </c>
      <c r="L22" s="164" t="s">
        <v>151</v>
      </c>
      <c r="M22" s="154"/>
    </row>
    <row r="23" spans="1:13" ht="57" customHeight="1" x14ac:dyDescent="0.2">
      <c r="A23" s="78" t="s">
        <v>224</v>
      </c>
      <c r="B23" s="94">
        <v>91315</v>
      </c>
      <c r="C23" s="107" t="s">
        <v>18</v>
      </c>
      <c r="D23" s="108" t="s">
        <v>19</v>
      </c>
      <c r="E23" s="6">
        <v>1</v>
      </c>
      <c r="F23" s="112">
        <v>872.09</v>
      </c>
      <c r="G23" s="112"/>
      <c r="H23" s="131">
        <f>ROUND(F23*E23,2)</f>
        <v>872.09</v>
      </c>
      <c r="I23" s="184">
        <f>ROUND(H23*1.25,2)</f>
        <v>1090.1099999999999</v>
      </c>
      <c r="J23" s="170">
        <f t="shared" si="0"/>
        <v>8.5137287204618065E-3</v>
      </c>
      <c r="K23" s="162">
        <f t="shared" si="1"/>
        <v>0.92130148811989998</v>
      </c>
      <c r="L23" s="164" t="s">
        <v>151</v>
      </c>
      <c r="M23" s="154"/>
    </row>
    <row r="24" spans="1:13" ht="78" customHeight="1" x14ac:dyDescent="0.2">
      <c r="A24" s="78" t="s">
        <v>246</v>
      </c>
      <c r="B24" s="94" t="s">
        <v>218</v>
      </c>
      <c r="C24" s="107" t="s">
        <v>72</v>
      </c>
      <c r="D24" s="108" t="s">
        <v>73</v>
      </c>
      <c r="E24" s="6">
        <v>1</v>
      </c>
      <c r="F24" s="112">
        <v>771.37</v>
      </c>
      <c r="G24" s="112"/>
      <c r="H24" s="131">
        <f>ROUND(E24*F24,2)</f>
        <v>771.37</v>
      </c>
      <c r="I24" s="184">
        <f>ROUND(H24*1.25,2)</f>
        <v>964.21</v>
      </c>
      <c r="J24" s="170">
        <f t="shared" si="0"/>
        <v>7.5304532290837436E-3</v>
      </c>
      <c r="K24" s="162">
        <f t="shared" si="1"/>
        <v>0.92883194134898373</v>
      </c>
      <c r="L24" s="164" t="s">
        <v>151</v>
      </c>
      <c r="M24" s="154"/>
    </row>
    <row r="25" spans="1:13" ht="76.5" customHeight="1" x14ac:dyDescent="0.2">
      <c r="A25" s="78" t="s">
        <v>234</v>
      </c>
      <c r="B25" s="94">
        <v>97591</v>
      </c>
      <c r="C25" s="107" t="s">
        <v>37</v>
      </c>
      <c r="D25" s="108" t="s">
        <v>19</v>
      </c>
      <c r="E25" s="6">
        <v>6</v>
      </c>
      <c r="F25" s="112">
        <v>125.72</v>
      </c>
      <c r="G25" s="112"/>
      <c r="H25" s="131">
        <f>ROUND(E25*F25,2)</f>
        <v>754.32</v>
      </c>
      <c r="I25" s="184">
        <f>ROUND(H25*1.25,2)</f>
        <v>942.9</v>
      </c>
      <c r="J25" s="170">
        <f t="shared" si="0"/>
        <v>7.3640227229577176E-3</v>
      </c>
      <c r="K25" s="162">
        <f t="shared" si="1"/>
        <v>0.93619596407194139</v>
      </c>
      <c r="L25" s="164" t="s">
        <v>151</v>
      </c>
      <c r="M25" s="154"/>
    </row>
    <row r="26" spans="1:13" ht="88.5" customHeight="1" x14ac:dyDescent="0.2">
      <c r="A26" s="78">
        <v>9.1999999999999993</v>
      </c>
      <c r="B26" s="70">
        <v>2</v>
      </c>
      <c r="C26" s="107" t="s">
        <v>249</v>
      </c>
      <c r="D26" s="108" t="s">
        <v>73</v>
      </c>
      <c r="E26" s="59">
        <v>1</v>
      </c>
      <c r="F26" s="58"/>
      <c r="G26" s="53">
        <v>774.28</v>
      </c>
      <c r="H26" s="161">
        <f>E26*G26</f>
        <v>774.28</v>
      </c>
      <c r="I26" s="183">
        <f>ROUND(H26*1.15,2)</f>
        <v>890.42</v>
      </c>
      <c r="J26" s="170">
        <f t="shared" si="0"/>
        <v>6.9541553854873383E-3</v>
      </c>
      <c r="K26" s="162">
        <f t="shared" si="1"/>
        <v>0.94315011945742877</v>
      </c>
      <c r="L26" s="164" t="s">
        <v>151</v>
      </c>
      <c r="M26" s="154"/>
    </row>
    <row r="27" spans="1:13" ht="80.25" customHeight="1" x14ac:dyDescent="0.2">
      <c r="A27" s="78" t="s">
        <v>236</v>
      </c>
      <c r="B27" s="94">
        <v>102613</v>
      </c>
      <c r="C27" s="107" t="s">
        <v>200</v>
      </c>
      <c r="D27" s="108" t="s">
        <v>19</v>
      </c>
      <c r="E27" s="6">
        <v>1</v>
      </c>
      <c r="F27" s="112">
        <v>654.52</v>
      </c>
      <c r="G27" s="112"/>
      <c r="H27" s="131">
        <f>ROUND(E27*F27,2)</f>
        <v>654.52</v>
      </c>
      <c r="I27" s="184">
        <f t="shared" ref="I27:I50" si="2">ROUND(H27*1.25,2)</f>
        <v>818.15</v>
      </c>
      <c r="J27" s="170">
        <f t="shared" si="0"/>
        <v>6.3897286995310814E-3</v>
      </c>
      <c r="K27" s="162">
        <f t="shared" si="1"/>
        <v>0.9495398481569598</v>
      </c>
      <c r="L27" s="164" t="s">
        <v>151</v>
      </c>
      <c r="M27" s="154"/>
    </row>
    <row r="28" spans="1:13" ht="73.5" customHeight="1" x14ac:dyDescent="0.2">
      <c r="A28" s="78" t="s">
        <v>274</v>
      </c>
      <c r="B28" s="94">
        <v>100860</v>
      </c>
      <c r="C28" s="107" t="s">
        <v>207</v>
      </c>
      <c r="D28" s="108" t="s">
        <v>19</v>
      </c>
      <c r="E28" s="6">
        <v>6</v>
      </c>
      <c r="F28" s="112">
        <v>95.66</v>
      </c>
      <c r="G28" s="112"/>
      <c r="H28" s="131">
        <f>ROUND(E28*F28,2)</f>
        <v>573.96</v>
      </c>
      <c r="I28" s="184">
        <f t="shared" si="2"/>
        <v>717.45</v>
      </c>
      <c r="J28" s="170">
        <f t="shared" si="0"/>
        <v>5.6032645058712643E-3</v>
      </c>
      <c r="K28" s="162">
        <f t="shared" si="1"/>
        <v>0.95514311266283103</v>
      </c>
      <c r="L28" s="164" t="s">
        <v>151</v>
      </c>
      <c r="M28" s="154"/>
    </row>
    <row r="29" spans="1:13" ht="72" customHeight="1" x14ac:dyDescent="0.2">
      <c r="A29" s="78" t="s">
        <v>229</v>
      </c>
      <c r="B29" s="94">
        <v>101879</v>
      </c>
      <c r="C29" s="107" t="s">
        <v>28</v>
      </c>
      <c r="D29" s="108" t="s">
        <v>19</v>
      </c>
      <c r="E29" s="6">
        <v>1</v>
      </c>
      <c r="F29" s="112">
        <v>537.32000000000005</v>
      </c>
      <c r="G29" s="112"/>
      <c r="H29" s="131">
        <f>ROUND(E29*F29,2)</f>
        <v>537.32000000000005</v>
      </c>
      <c r="I29" s="184">
        <f t="shared" si="2"/>
        <v>671.65</v>
      </c>
      <c r="J29" s="170">
        <f t="shared" si="0"/>
        <v>5.2455677822404829E-3</v>
      </c>
      <c r="K29" s="162">
        <f t="shared" si="1"/>
        <v>0.96038868044507153</v>
      </c>
      <c r="L29" s="164" t="s">
        <v>151</v>
      </c>
      <c r="M29" s="154"/>
    </row>
    <row r="30" spans="1:13" ht="92.25" customHeight="1" x14ac:dyDescent="0.2">
      <c r="A30" s="78" t="s">
        <v>230</v>
      </c>
      <c r="B30" s="113">
        <v>104475</v>
      </c>
      <c r="C30" s="114" t="s">
        <v>199</v>
      </c>
      <c r="D30" s="116" t="s">
        <v>19</v>
      </c>
      <c r="E30" s="117">
        <v>4</v>
      </c>
      <c r="F30" s="118">
        <v>133.54</v>
      </c>
      <c r="G30" s="118"/>
      <c r="H30" s="171">
        <f>ROUND(E30*F30,2)</f>
        <v>534.16</v>
      </c>
      <c r="I30" s="184">
        <f t="shared" si="2"/>
        <v>667.7</v>
      </c>
      <c r="J30" s="170">
        <f t="shared" si="0"/>
        <v>5.2147183923203612E-3</v>
      </c>
      <c r="K30" s="162">
        <f t="shared" si="1"/>
        <v>0.96560339883739188</v>
      </c>
      <c r="L30" s="164" t="s">
        <v>151</v>
      </c>
      <c r="M30" s="154"/>
    </row>
    <row r="31" spans="1:13" ht="76.5" customHeight="1" x14ac:dyDescent="0.2">
      <c r="A31" s="78" t="s">
        <v>223</v>
      </c>
      <c r="B31" s="113">
        <v>100395</v>
      </c>
      <c r="C31" s="114" t="s">
        <v>9</v>
      </c>
      <c r="D31" s="116" t="s">
        <v>7</v>
      </c>
      <c r="E31" s="117">
        <v>20</v>
      </c>
      <c r="F31" s="118">
        <v>23.15</v>
      </c>
      <c r="G31" s="118"/>
      <c r="H31" s="171">
        <f>ROUND(F31*E31,2)</f>
        <v>463</v>
      </c>
      <c r="I31" s="184">
        <f t="shared" si="2"/>
        <v>578.75</v>
      </c>
      <c r="J31" s="170">
        <f t="shared" si="0"/>
        <v>4.5200213712077416E-3</v>
      </c>
      <c r="K31" s="162">
        <f t="shared" si="1"/>
        <v>0.97012342020859965</v>
      </c>
      <c r="L31" s="164" t="s">
        <v>151</v>
      </c>
      <c r="M31" s="154"/>
    </row>
    <row r="32" spans="1:13" ht="53.25" customHeight="1" x14ac:dyDescent="0.2">
      <c r="A32" s="78" t="s">
        <v>263</v>
      </c>
      <c r="B32" s="94">
        <v>88596</v>
      </c>
      <c r="C32" s="169" t="s">
        <v>262</v>
      </c>
      <c r="D32" s="108" t="s">
        <v>5</v>
      </c>
      <c r="E32" s="6">
        <v>15</v>
      </c>
      <c r="F32" s="112">
        <v>27.61</v>
      </c>
      <c r="G32" s="112"/>
      <c r="H32" s="131">
        <f t="shared" ref="H32:H50" si="3">ROUND(E32*F32,2)</f>
        <v>414.15</v>
      </c>
      <c r="I32" s="184">
        <f t="shared" si="2"/>
        <v>517.69000000000005</v>
      </c>
      <c r="J32" s="170">
        <f t="shared" si="0"/>
        <v>4.0431444728475782E-3</v>
      </c>
      <c r="K32" s="162">
        <f t="shared" si="1"/>
        <v>0.97416656468144724</v>
      </c>
      <c r="L32" s="164" t="s">
        <v>151</v>
      </c>
      <c r="M32" s="154"/>
    </row>
    <row r="33" spans="1:13" ht="52.5" customHeight="1" x14ac:dyDescent="0.2">
      <c r="A33" s="78" t="s">
        <v>265</v>
      </c>
      <c r="B33" s="94">
        <v>88284</v>
      </c>
      <c r="C33" s="107" t="s">
        <v>264</v>
      </c>
      <c r="D33" s="108" t="s">
        <v>5</v>
      </c>
      <c r="E33" s="6">
        <v>15</v>
      </c>
      <c r="F33" s="112">
        <v>26.92</v>
      </c>
      <c r="G33" s="112"/>
      <c r="H33" s="131">
        <f t="shared" si="3"/>
        <v>403.8</v>
      </c>
      <c r="I33" s="184">
        <f t="shared" si="2"/>
        <v>504.75</v>
      </c>
      <c r="J33" s="170">
        <f t="shared" si="0"/>
        <v>3.942083433463685E-3</v>
      </c>
      <c r="K33" s="162">
        <f t="shared" si="1"/>
        <v>0.97810864811491094</v>
      </c>
      <c r="L33" s="164" t="s">
        <v>151</v>
      </c>
      <c r="M33" s="154"/>
    </row>
    <row r="34" spans="1:13" ht="161.25" customHeight="1" x14ac:dyDescent="0.2">
      <c r="A34" s="78" t="s">
        <v>241</v>
      </c>
      <c r="B34" s="94">
        <v>87535</v>
      </c>
      <c r="C34" s="107" t="s">
        <v>57</v>
      </c>
      <c r="D34" s="97" t="s">
        <v>7</v>
      </c>
      <c r="E34" s="6">
        <v>12</v>
      </c>
      <c r="F34" s="112">
        <v>30.09</v>
      </c>
      <c r="G34" s="112"/>
      <c r="H34" s="131">
        <f t="shared" si="3"/>
        <v>361.08</v>
      </c>
      <c r="I34" s="184">
        <f t="shared" si="2"/>
        <v>451.35</v>
      </c>
      <c r="J34" s="170">
        <f t="shared" si="0"/>
        <v>3.5250309216321627E-3</v>
      </c>
      <c r="K34" s="162">
        <f t="shared" si="1"/>
        <v>0.98163367903654308</v>
      </c>
      <c r="L34" s="164" t="s">
        <v>151</v>
      </c>
      <c r="M34" s="154"/>
    </row>
    <row r="35" spans="1:13" ht="42.75" customHeight="1" x14ac:dyDescent="0.2">
      <c r="A35" s="78" t="s">
        <v>231</v>
      </c>
      <c r="B35" s="94">
        <v>104473</v>
      </c>
      <c r="C35" s="107" t="s">
        <v>31</v>
      </c>
      <c r="D35" s="108" t="s">
        <v>19</v>
      </c>
      <c r="E35" s="6">
        <v>2</v>
      </c>
      <c r="F35" s="112">
        <v>156.88</v>
      </c>
      <c r="G35" s="112"/>
      <c r="H35" s="131">
        <f t="shared" si="3"/>
        <v>313.76</v>
      </c>
      <c r="I35" s="184">
        <f t="shared" si="2"/>
        <v>392.2</v>
      </c>
      <c r="J35" s="170">
        <f t="shared" si="0"/>
        <v>3.0630710700435011E-3</v>
      </c>
      <c r="K35" s="162">
        <f t="shared" si="1"/>
        <v>0.98469675010658664</v>
      </c>
      <c r="L35" s="164" t="s">
        <v>151</v>
      </c>
      <c r="M35" s="154"/>
    </row>
    <row r="36" spans="1:13" ht="114.75" customHeight="1" x14ac:dyDescent="0.2">
      <c r="A36" s="78" t="s">
        <v>235</v>
      </c>
      <c r="B36" s="94">
        <v>89957</v>
      </c>
      <c r="C36" s="107" t="s">
        <v>41</v>
      </c>
      <c r="D36" s="108" t="s">
        <v>19</v>
      </c>
      <c r="E36" s="6">
        <v>2</v>
      </c>
      <c r="F36" s="112">
        <v>131.99</v>
      </c>
      <c r="G36" s="112"/>
      <c r="H36" s="131">
        <f t="shared" si="3"/>
        <v>263.98</v>
      </c>
      <c r="I36" s="184">
        <f t="shared" si="2"/>
        <v>329.98</v>
      </c>
      <c r="J36" s="170">
        <f t="shared" si="0"/>
        <v>2.5771346040105929E-3</v>
      </c>
      <c r="K36" s="162">
        <f t="shared" si="1"/>
        <v>0.98727388471059718</v>
      </c>
      <c r="L36" s="164" t="s">
        <v>151</v>
      </c>
      <c r="M36" s="154"/>
    </row>
    <row r="37" spans="1:13" ht="100.5" customHeight="1" x14ac:dyDescent="0.2">
      <c r="A37" s="78" t="s">
        <v>271</v>
      </c>
      <c r="B37" s="94">
        <v>94648</v>
      </c>
      <c r="C37" s="107" t="s">
        <v>208</v>
      </c>
      <c r="D37" s="108" t="s">
        <v>11</v>
      </c>
      <c r="E37" s="6">
        <v>20</v>
      </c>
      <c r="F37" s="112">
        <v>9.75</v>
      </c>
      <c r="G37" s="112"/>
      <c r="H37" s="131">
        <f t="shared" si="3"/>
        <v>195</v>
      </c>
      <c r="I37" s="184">
        <f t="shared" si="2"/>
        <v>243.75</v>
      </c>
      <c r="J37" s="170">
        <f t="shared" si="0"/>
        <v>1.903680707096133E-3</v>
      </c>
      <c r="K37" s="162">
        <f t="shared" si="1"/>
        <v>0.98917756541769331</v>
      </c>
      <c r="L37" s="164" t="s">
        <v>151</v>
      </c>
      <c r="M37" s="154"/>
    </row>
    <row r="38" spans="1:13" ht="69.75" customHeight="1" x14ac:dyDescent="0.2">
      <c r="A38" s="78" t="s">
        <v>233</v>
      </c>
      <c r="B38" s="94">
        <v>97590</v>
      </c>
      <c r="C38" s="107" t="s">
        <v>35</v>
      </c>
      <c r="D38" s="108" t="s">
        <v>19</v>
      </c>
      <c r="E38" s="6">
        <v>2</v>
      </c>
      <c r="F38" s="112">
        <v>97.24</v>
      </c>
      <c r="G38" s="112"/>
      <c r="H38" s="131">
        <f t="shared" si="3"/>
        <v>194.48</v>
      </c>
      <c r="I38" s="184">
        <f t="shared" si="2"/>
        <v>243.1</v>
      </c>
      <c r="J38" s="170">
        <f t="shared" si="0"/>
        <v>1.8986042252105433E-3</v>
      </c>
      <c r="K38" s="162">
        <f t="shared" si="1"/>
        <v>0.9910761696429039</v>
      </c>
      <c r="L38" s="164" t="s">
        <v>151</v>
      </c>
      <c r="M38" s="154"/>
    </row>
    <row r="39" spans="1:13" ht="94.5" customHeight="1" x14ac:dyDescent="0.2">
      <c r="A39" s="78" t="s">
        <v>228</v>
      </c>
      <c r="B39" s="94">
        <v>101946</v>
      </c>
      <c r="C39" s="107" t="s">
        <v>26</v>
      </c>
      <c r="D39" s="108" t="s">
        <v>19</v>
      </c>
      <c r="E39" s="6">
        <v>1</v>
      </c>
      <c r="F39" s="112">
        <v>172.38</v>
      </c>
      <c r="G39" s="112"/>
      <c r="H39" s="131">
        <f t="shared" si="3"/>
        <v>172.38</v>
      </c>
      <c r="I39" s="184">
        <f t="shared" si="2"/>
        <v>215.48</v>
      </c>
      <c r="J39" s="170">
        <f t="shared" si="0"/>
        <v>1.6828927949336398E-3</v>
      </c>
      <c r="K39" s="162">
        <f t="shared" si="1"/>
        <v>0.99275906243783751</v>
      </c>
      <c r="L39" s="164" t="s">
        <v>151</v>
      </c>
      <c r="M39" s="154"/>
    </row>
    <row r="40" spans="1:13" ht="66" customHeight="1" x14ac:dyDescent="0.2">
      <c r="A40" s="78" t="s">
        <v>244</v>
      </c>
      <c r="B40" s="113">
        <v>102520</v>
      </c>
      <c r="C40" s="114" t="s">
        <v>67</v>
      </c>
      <c r="D40" s="116" t="s">
        <v>7</v>
      </c>
      <c r="E40" s="117">
        <v>2</v>
      </c>
      <c r="F40" s="118">
        <v>76.41</v>
      </c>
      <c r="G40" s="118"/>
      <c r="H40" s="171">
        <f t="shared" si="3"/>
        <v>152.82</v>
      </c>
      <c r="I40" s="184">
        <f t="shared" si="2"/>
        <v>191.03</v>
      </c>
      <c r="J40" s="170">
        <f t="shared" si="0"/>
        <v>1.491938976314151E-3</v>
      </c>
      <c r="K40" s="162">
        <f t="shared" si="1"/>
        <v>0.99425100141415168</v>
      </c>
      <c r="L40" s="164" t="s">
        <v>151</v>
      </c>
      <c r="M40" s="154"/>
    </row>
    <row r="41" spans="1:13" ht="54.75" customHeight="1" x14ac:dyDescent="0.2">
      <c r="A41" s="78" t="s">
        <v>227</v>
      </c>
      <c r="B41" s="94">
        <v>96986</v>
      </c>
      <c r="C41" s="107" t="s">
        <v>24</v>
      </c>
      <c r="D41" s="108" t="s">
        <v>19</v>
      </c>
      <c r="E41" s="6">
        <v>1</v>
      </c>
      <c r="F41" s="112">
        <v>144.59</v>
      </c>
      <c r="G41" s="112"/>
      <c r="H41" s="131">
        <f t="shared" si="3"/>
        <v>144.59</v>
      </c>
      <c r="I41" s="184">
        <f t="shared" si="2"/>
        <v>180.74</v>
      </c>
      <c r="J41" s="170">
        <f t="shared" si="0"/>
        <v>1.4115743630792005E-3</v>
      </c>
      <c r="K41" s="162">
        <f t="shared" si="1"/>
        <v>0.99566257577723083</v>
      </c>
      <c r="L41" s="164" t="s">
        <v>151</v>
      </c>
      <c r="M41" s="154"/>
    </row>
    <row r="42" spans="1:13" ht="30.75" customHeight="1" x14ac:dyDescent="0.2">
      <c r="A42" s="78" t="s">
        <v>245</v>
      </c>
      <c r="B42" s="128" t="s">
        <v>217</v>
      </c>
      <c r="C42" s="119" t="s">
        <v>209</v>
      </c>
      <c r="D42" s="120" t="s">
        <v>19</v>
      </c>
      <c r="E42" s="121">
        <v>1</v>
      </c>
      <c r="F42" s="122">
        <v>121.29</v>
      </c>
      <c r="G42" s="122"/>
      <c r="H42" s="172">
        <f t="shared" si="3"/>
        <v>121.29</v>
      </c>
      <c r="I42" s="184">
        <f t="shared" si="2"/>
        <v>151.61000000000001</v>
      </c>
      <c r="J42" s="170">
        <f t="shared" si="0"/>
        <v>1.1840698748834656E-3</v>
      </c>
      <c r="K42" s="162">
        <f t="shared" si="1"/>
        <v>0.99684664565211434</v>
      </c>
      <c r="L42" s="164" t="s">
        <v>151</v>
      </c>
      <c r="M42" s="154"/>
    </row>
    <row r="43" spans="1:13" ht="87" customHeight="1" x14ac:dyDescent="0.2">
      <c r="A43" s="78" t="s">
        <v>266</v>
      </c>
      <c r="B43" s="136">
        <v>92140</v>
      </c>
      <c r="C43" s="71" t="s">
        <v>267</v>
      </c>
      <c r="D43" s="108" t="s">
        <v>5</v>
      </c>
      <c r="E43" s="6">
        <v>15</v>
      </c>
      <c r="F43" s="112">
        <v>4.84</v>
      </c>
      <c r="G43" s="112"/>
      <c r="H43" s="131">
        <f t="shared" si="3"/>
        <v>72.599999999999994</v>
      </c>
      <c r="I43" s="184">
        <f t="shared" si="2"/>
        <v>90.75</v>
      </c>
      <c r="J43" s="170">
        <f t="shared" si="0"/>
        <v>7.0875497094963723E-4</v>
      </c>
      <c r="K43" s="162">
        <f t="shared" si="1"/>
        <v>0.99755540062306403</v>
      </c>
      <c r="L43" s="164" t="s">
        <v>151</v>
      </c>
      <c r="M43" s="154"/>
    </row>
    <row r="44" spans="1:13" ht="84" customHeight="1" x14ac:dyDescent="0.2">
      <c r="A44" s="78" t="s">
        <v>239</v>
      </c>
      <c r="B44" s="123">
        <v>87878</v>
      </c>
      <c r="C44" s="124" t="s">
        <v>54</v>
      </c>
      <c r="D44" s="173" t="s">
        <v>7</v>
      </c>
      <c r="E44" s="126">
        <v>12</v>
      </c>
      <c r="F44" s="127">
        <v>4.5999999999999996</v>
      </c>
      <c r="G44" s="127"/>
      <c r="H44" s="153">
        <f t="shared" si="3"/>
        <v>55.2</v>
      </c>
      <c r="I44" s="184">
        <f t="shared" si="2"/>
        <v>69</v>
      </c>
      <c r="J44" s="170">
        <f t="shared" si="0"/>
        <v>5.388880770856746E-4</v>
      </c>
      <c r="K44" s="162">
        <f t="shared" si="1"/>
        <v>0.99809428870014971</v>
      </c>
      <c r="L44" s="164" t="s">
        <v>151</v>
      </c>
      <c r="M44" s="154"/>
    </row>
    <row r="45" spans="1:13" ht="108" customHeight="1" x14ac:dyDescent="0.2">
      <c r="A45" s="78" t="s">
        <v>272</v>
      </c>
      <c r="B45" s="94">
        <v>89972</v>
      </c>
      <c r="C45" s="107" t="s">
        <v>202</v>
      </c>
      <c r="D45" s="108" t="s">
        <v>11</v>
      </c>
      <c r="E45" s="6">
        <v>1</v>
      </c>
      <c r="F45" s="112">
        <v>42.28</v>
      </c>
      <c r="G45" s="112"/>
      <c r="H45" s="131">
        <f t="shared" si="3"/>
        <v>42.28</v>
      </c>
      <c r="I45" s="184">
        <f t="shared" si="2"/>
        <v>52.85</v>
      </c>
      <c r="J45" s="170">
        <f t="shared" si="0"/>
        <v>4.1275702715910003E-4</v>
      </c>
      <c r="K45" s="162">
        <f t="shared" si="1"/>
        <v>0.99850704572730886</v>
      </c>
      <c r="L45" s="164" t="s">
        <v>151</v>
      </c>
      <c r="M45" s="154"/>
    </row>
    <row r="46" spans="1:13" ht="116.25" customHeight="1" x14ac:dyDescent="0.2">
      <c r="A46" s="78" t="s">
        <v>270</v>
      </c>
      <c r="B46" s="94">
        <v>94688</v>
      </c>
      <c r="C46" s="107" t="s">
        <v>48</v>
      </c>
      <c r="D46" s="108" t="s">
        <v>19</v>
      </c>
      <c r="E46" s="6">
        <v>4</v>
      </c>
      <c r="F46" s="112">
        <v>9.9600000000000009</v>
      </c>
      <c r="G46" s="112"/>
      <c r="H46" s="131">
        <f t="shared" si="3"/>
        <v>39.840000000000003</v>
      </c>
      <c r="I46" s="184">
        <f t="shared" si="2"/>
        <v>49.8</v>
      </c>
      <c r="J46" s="170">
        <f t="shared" si="0"/>
        <v>3.8893661215748686E-4</v>
      </c>
      <c r="K46" s="162">
        <f t="shared" si="1"/>
        <v>0.9988959823394663</v>
      </c>
      <c r="L46" s="164" t="s">
        <v>151</v>
      </c>
      <c r="M46" s="154"/>
    </row>
    <row r="47" spans="1:13" ht="78.75" customHeight="1" x14ac:dyDescent="0.2">
      <c r="A47" s="78" t="s">
        <v>237</v>
      </c>
      <c r="B47" s="94">
        <v>94796</v>
      </c>
      <c r="C47" s="107" t="s">
        <v>201</v>
      </c>
      <c r="D47" s="108" t="s">
        <v>19</v>
      </c>
      <c r="E47" s="6">
        <v>1</v>
      </c>
      <c r="F47" s="112">
        <v>39.44</v>
      </c>
      <c r="G47" s="112"/>
      <c r="H47" s="131">
        <f t="shared" si="3"/>
        <v>39.44</v>
      </c>
      <c r="I47" s="184">
        <f t="shared" si="2"/>
        <v>49.3</v>
      </c>
      <c r="J47" s="170">
        <f t="shared" si="0"/>
        <v>3.8503162609164861E-4</v>
      </c>
      <c r="K47" s="162">
        <f t="shared" si="1"/>
        <v>0.99928101396555791</v>
      </c>
      <c r="L47" s="164" t="s">
        <v>151</v>
      </c>
      <c r="M47" s="154"/>
    </row>
    <row r="48" spans="1:13" ht="60.75" customHeight="1" x14ac:dyDescent="0.2">
      <c r="A48" s="78" t="s">
        <v>273</v>
      </c>
      <c r="B48" s="94">
        <v>89408</v>
      </c>
      <c r="C48" s="107" t="s">
        <v>50</v>
      </c>
      <c r="D48" s="108" t="s">
        <v>19</v>
      </c>
      <c r="E48" s="6">
        <v>4</v>
      </c>
      <c r="F48" s="112">
        <v>7.51</v>
      </c>
      <c r="G48" s="112"/>
      <c r="H48" s="131">
        <f t="shared" si="3"/>
        <v>30.04</v>
      </c>
      <c r="I48" s="184">
        <f t="shared" si="2"/>
        <v>37.549999999999997</v>
      </c>
      <c r="J48" s="170">
        <f t="shared" si="0"/>
        <v>2.9326445354445043E-4</v>
      </c>
      <c r="K48" s="162">
        <f t="shared" si="1"/>
        <v>0.9995742784191024</v>
      </c>
      <c r="L48" s="164" t="s">
        <v>151</v>
      </c>
      <c r="M48" s="154"/>
    </row>
    <row r="49" spans="1:13" ht="71.25" customHeight="1" x14ac:dyDescent="0.2">
      <c r="A49" s="78" t="s">
        <v>275</v>
      </c>
      <c r="B49" s="94">
        <v>87548</v>
      </c>
      <c r="C49" s="107" t="s">
        <v>59</v>
      </c>
      <c r="D49" s="97" t="s">
        <v>7</v>
      </c>
      <c r="E49" s="6">
        <v>1</v>
      </c>
      <c r="F49" s="112">
        <v>25.06</v>
      </c>
      <c r="G49" s="112"/>
      <c r="H49" s="131">
        <f t="shared" si="3"/>
        <v>25.06</v>
      </c>
      <c r="I49" s="184">
        <f t="shared" si="2"/>
        <v>31.33</v>
      </c>
      <c r="J49" s="170">
        <f t="shared" si="0"/>
        <v>2.4468642688542293E-4</v>
      </c>
      <c r="K49" s="162">
        <f t="shared" si="1"/>
        <v>0.99981896484598787</v>
      </c>
      <c r="L49" s="164" t="s">
        <v>151</v>
      </c>
      <c r="M49" s="154"/>
    </row>
    <row r="50" spans="1:13" ht="127.5" x14ac:dyDescent="0.2">
      <c r="A50" s="78" t="s">
        <v>238</v>
      </c>
      <c r="B50" s="94">
        <v>94703</v>
      </c>
      <c r="C50" s="107" t="s">
        <v>206</v>
      </c>
      <c r="D50" s="108" t="s">
        <v>19</v>
      </c>
      <c r="E50" s="6">
        <v>1</v>
      </c>
      <c r="F50" s="112">
        <v>18.54</v>
      </c>
      <c r="G50" s="112"/>
      <c r="H50" s="131">
        <f t="shared" si="3"/>
        <v>18.54</v>
      </c>
      <c r="I50" s="185">
        <f t="shared" si="2"/>
        <v>23.18</v>
      </c>
      <c r="J50" s="170">
        <f t="shared" si="0"/>
        <v>1.8103515401225994E-4</v>
      </c>
      <c r="K50" s="163">
        <f t="shared" si="1"/>
        <v>1.0000000000000002</v>
      </c>
      <c r="L50" s="165" t="s">
        <v>151</v>
      </c>
      <c r="M50" s="154"/>
    </row>
    <row r="51" spans="1:13" x14ac:dyDescent="0.2">
      <c r="J51" s="170">
        <f>SUM(J6:J50)</f>
        <v>1.0000000000000002</v>
      </c>
    </row>
    <row r="52" spans="1:13" x14ac:dyDescent="0.2">
      <c r="I52" s="158">
        <v>128041.43</v>
      </c>
    </row>
  </sheetData>
  <sortState ref="A5:J69">
    <sortCondition descending="1" ref="J5:J69"/>
  </sortState>
  <mergeCells count="5">
    <mergeCell ref="P6:P7"/>
    <mergeCell ref="C1:G1"/>
    <mergeCell ref="B2:H2"/>
    <mergeCell ref="B3:D4"/>
    <mergeCell ref="E3:H4"/>
  </mergeCells>
  <conditionalFormatting sqref="K5:K50">
    <cfRule type="cellIs" dxfId="16" priority="8" operator="between">
      <formula>0.5</formula>
      <formula>0.8</formula>
    </cfRule>
    <cfRule type="cellIs" dxfId="15" priority="9" operator="lessThan">
      <formula>0.5</formula>
    </cfRule>
  </conditionalFormatting>
  <conditionalFormatting sqref="K6:K50">
    <cfRule type="cellIs" dxfId="0" priority="7" operator="greaterThan">
      <formula>0.8</formula>
    </cfRule>
    <cfRule type="cellIs" dxfId="1" priority="6" operator="lessThan">
      <formula>0.5</formula>
    </cfRule>
    <cfRule type="cellIs" dxfId="2" priority="5" operator="between">
      <formula>0.5</formula>
      <formula>0.8</formula>
    </cfRule>
    <cfRule type="cellIs" dxfId="3" priority="4" operator="lessThan">
      <formula>0.8</formula>
    </cfRule>
    <cfRule type="cellIs" dxfId="4" priority="3" operator="lessThan">
      <formula>0.5</formula>
    </cfRule>
    <cfRule type="cellIs" dxfId="5" priority="2" operator="between">
      <formula>0.5</formula>
      <formula>0.8</formula>
    </cfRule>
    <cfRule type="cellIs" dxfId="6" priority="1" operator="greaterThan">
      <formula>0.8</formula>
    </cfRule>
  </conditionalFormatting>
  <pageMargins left="0.62007900000000005" right="0.472441" top="0.472441" bottom="0.472441" header="0" footer="0"/>
  <pageSetup paperSize="9" scale="39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6"/>
  <sheetViews>
    <sheetView workbookViewId="0">
      <selection activeCell="L28" sqref="L28"/>
    </sheetView>
  </sheetViews>
  <sheetFormatPr defaultRowHeight="15" x14ac:dyDescent="0.2"/>
  <cols>
    <col min="6" max="6" width="11.09765625" customWidth="1"/>
    <col min="7" max="7" width="12.19921875" customWidth="1"/>
    <col min="8" max="8" width="12.09765625" customWidth="1"/>
    <col min="9" max="9" width="11.5" customWidth="1"/>
    <col min="10" max="10" width="11.09765625" customWidth="1"/>
    <col min="11" max="11" width="11.59765625" customWidth="1"/>
    <col min="12" max="12" width="11.3984375" customWidth="1"/>
    <col min="13" max="13" width="11.59765625" customWidth="1"/>
    <col min="14" max="14" width="11.59765625" bestFit="1" customWidth="1"/>
  </cols>
  <sheetData>
    <row r="2" spans="1:14" x14ac:dyDescent="0.2">
      <c r="A2" s="277" t="s">
        <v>81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9"/>
    </row>
    <row r="3" spans="1:14" x14ac:dyDescent="0.2">
      <c r="A3" s="280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2"/>
    </row>
    <row r="4" spans="1:14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x14ac:dyDescent="0.2">
      <c r="A5" s="283" t="s">
        <v>82</v>
      </c>
      <c r="B5" s="284"/>
      <c r="C5" s="284"/>
      <c r="D5" s="284"/>
      <c r="E5" s="284"/>
      <c r="F5" s="13" t="s">
        <v>83</v>
      </c>
      <c r="G5" s="13" t="s">
        <v>84</v>
      </c>
      <c r="H5" s="13" t="s">
        <v>85</v>
      </c>
      <c r="I5" s="13" t="s">
        <v>86</v>
      </c>
      <c r="J5" s="13" t="s">
        <v>87</v>
      </c>
      <c r="K5" s="13" t="s">
        <v>88</v>
      </c>
      <c r="L5" s="13" t="s">
        <v>89</v>
      </c>
      <c r="M5" s="13" t="s">
        <v>90</v>
      </c>
      <c r="N5" s="14" t="s">
        <v>91</v>
      </c>
    </row>
    <row r="6" spans="1:14" x14ac:dyDescent="0.2">
      <c r="A6" s="285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7"/>
    </row>
    <row r="7" spans="1:14" ht="16.5" thickBot="1" x14ac:dyDescent="0.3">
      <c r="A7" s="275" t="str">
        <f>RESUMO!A6</f>
        <v>01 - TRABALHOS PRELIMINARES</v>
      </c>
      <c r="B7" s="276"/>
      <c r="C7" s="276"/>
      <c r="D7" s="276"/>
      <c r="E7" s="276"/>
      <c r="F7" s="19">
        <v>11327.29</v>
      </c>
      <c r="G7" s="19">
        <v>11327.29</v>
      </c>
      <c r="H7" s="15">
        <v>11327.29</v>
      </c>
      <c r="I7" s="15">
        <v>11324.29</v>
      </c>
      <c r="J7" s="15">
        <v>11327.29</v>
      </c>
      <c r="K7" s="15">
        <v>11327.29</v>
      </c>
      <c r="L7" s="18"/>
      <c r="M7" s="18"/>
      <c r="N7" s="17">
        <f>RESUMO!L6</f>
        <v>1113.19</v>
      </c>
    </row>
    <row r="8" spans="1:14" ht="16.5" thickTop="1" thickBot="1" x14ac:dyDescent="0.25">
      <c r="A8" s="275" t="str">
        <f>RESUMO!A7</f>
        <v>02 - COBERTURA</v>
      </c>
      <c r="B8" s="276"/>
      <c r="C8" s="276"/>
      <c r="D8" s="276"/>
      <c r="E8" s="276"/>
      <c r="F8" s="18"/>
      <c r="G8" s="18"/>
      <c r="H8" s="15">
        <v>7187.83</v>
      </c>
      <c r="I8" s="15">
        <v>7187.83</v>
      </c>
      <c r="J8" s="15">
        <v>7187.83</v>
      </c>
      <c r="K8" s="15">
        <v>7187.83</v>
      </c>
      <c r="L8" s="16">
        <v>7187.83</v>
      </c>
      <c r="M8" s="16">
        <v>7187.83</v>
      </c>
      <c r="N8" s="17">
        <f>RESUMO!L7</f>
        <v>43127</v>
      </c>
    </row>
    <row r="9" spans="1:14" ht="16.5" thickTop="1" thickBot="1" x14ac:dyDescent="0.25">
      <c r="A9" s="275" t="str">
        <f>RESUMO!A8</f>
        <v>03 - ESQUADRIAS</v>
      </c>
      <c r="B9" s="276"/>
      <c r="C9" s="276"/>
      <c r="D9" s="276"/>
      <c r="E9" s="276"/>
      <c r="F9" s="18"/>
      <c r="G9" s="18"/>
      <c r="H9" s="18"/>
      <c r="I9" s="18"/>
      <c r="J9" s="18"/>
      <c r="K9" s="18"/>
      <c r="L9" s="16">
        <v>2202.0500000000002</v>
      </c>
      <c r="M9" s="16">
        <v>2202.06</v>
      </c>
      <c r="N9" s="17">
        <f>RESUMO!L8</f>
        <v>4404.1099999999997</v>
      </c>
    </row>
    <row r="10" spans="1:14" ht="16.5" thickTop="1" thickBot="1" x14ac:dyDescent="0.25">
      <c r="A10" s="275" t="str">
        <f>RESUMO!A9</f>
        <v>04 - INSTALAÇÕES ELÉTRICAS</v>
      </c>
      <c r="B10" s="276"/>
      <c r="C10" s="276"/>
      <c r="D10" s="276"/>
      <c r="E10" s="276"/>
      <c r="F10" s="18"/>
      <c r="G10" s="18"/>
      <c r="H10" s="18"/>
      <c r="I10" s="18"/>
      <c r="J10" s="67"/>
      <c r="K10" s="67"/>
      <c r="L10" s="16">
        <v>4038.78</v>
      </c>
      <c r="M10" s="16">
        <v>4038.79</v>
      </c>
      <c r="N10" s="17">
        <f>RESUMO!L9</f>
        <v>8077.57</v>
      </c>
    </row>
    <row r="11" spans="1:14" ht="17.25" thickTop="1" thickBot="1" x14ac:dyDescent="0.3">
      <c r="A11" s="275" t="str">
        <f>RESUMO!A10</f>
        <v>05 - INSTALAÇÕES HIDRÁULICAS</v>
      </c>
      <c r="B11" s="276"/>
      <c r="C11" s="276"/>
      <c r="D11" s="276"/>
      <c r="E11" s="276"/>
      <c r="F11" s="20"/>
      <c r="G11" s="20"/>
      <c r="H11" s="18"/>
      <c r="I11" s="18"/>
      <c r="J11" s="18"/>
      <c r="K11" s="18"/>
      <c r="L11" s="21">
        <v>1161</v>
      </c>
      <c r="M11" s="21">
        <v>1161.01</v>
      </c>
      <c r="N11" s="17">
        <f>RESUMO!L10</f>
        <v>2322.0100000000002</v>
      </c>
    </row>
    <row r="12" spans="1:14" ht="17.25" thickTop="1" thickBot="1" x14ac:dyDescent="0.3">
      <c r="A12" s="275" t="str">
        <f>RESUMO!A11</f>
        <v>06 - REVESTIMENTO</v>
      </c>
      <c r="B12" s="276"/>
      <c r="C12" s="276"/>
      <c r="D12" s="276"/>
      <c r="E12" s="276"/>
      <c r="F12" s="20"/>
      <c r="G12" s="20"/>
      <c r="H12" s="22"/>
      <c r="I12" s="22"/>
      <c r="J12" s="18"/>
      <c r="K12" s="19">
        <v>1049.02</v>
      </c>
      <c r="L12" s="21">
        <v>1049.02</v>
      </c>
      <c r="M12" s="21">
        <v>1049.02</v>
      </c>
      <c r="N12" s="17">
        <f>RESUMO!L11</f>
        <v>3147.06</v>
      </c>
    </row>
    <row r="13" spans="1:14" ht="17.25" thickTop="1" thickBot="1" x14ac:dyDescent="0.3">
      <c r="A13" s="275" t="str">
        <f>RESUMO!A12</f>
        <v>07 - PINTURA</v>
      </c>
      <c r="B13" s="276"/>
      <c r="C13" s="276"/>
      <c r="D13" s="276"/>
      <c r="E13" s="276"/>
      <c r="F13" s="66"/>
      <c r="G13" s="66"/>
      <c r="H13" s="22"/>
      <c r="I13" s="22"/>
      <c r="J13" s="18"/>
      <c r="K13" s="67"/>
      <c r="L13" s="67"/>
      <c r="M13" s="21">
        <v>9568.3799999999992</v>
      </c>
      <c r="N13" s="17">
        <f>RESUMO!L12</f>
        <v>9568.3799999999992</v>
      </c>
    </row>
    <row r="14" spans="1:14" ht="17.25" thickTop="1" thickBot="1" x14ac:dyDescent="0.3">
      <c r="A14" s="275" t="str">
        <f>RESUMO!A13</f>
        <v>08 - SERVIÇOS FINAIS</v>
      </c>
      <c r="B14" s="276"/>
      <c r="C14" s="276"/>
      <c r="D14" s="276"/>
      <c r="E14" s="276"/>
      <c r="F14" s="20"/>
      <c r="G14" s="20"/>
      <c r="H14" s="22"/>
      <c r="I14" s="22"/>
      <c r="J14" s="18"/>
      <c r="K14" s="18"/>
      <c r="L14" s="18"/>
      <c r="M14" s="21">
        <v>2644.32</v>
      </c>
      <c r="N14" s="17">
        <f>RESUMO!L13</f>
        <v>2644.32</v>
      </c>
    </row>
    <row r="15" spans="1:14" ht="17.25" thickTop="1" thickBot="1" x14ac:dyDescent="0.3">
      <c r="A15" s="275" t="str">
        <f>RESUMO!A14</f>
        <v>09 - EQUIPAMENTOS</v>
      </c>
      <c r="B15" s="276"/>
      <c r="C15" s="276"/>
      <c r="D15" s="276"/>
      <c r="E15" s="276"/>
      <c r="F15" s="20"/>
      <c r="G15" s="20"/>
      <c r="H15" s="18"/>
      <c r="I15" s="18"/>
      <c r="J15" s="18"/>
      <c r="K15" s="18"/>
      <c r="L15" s="18"/>
      <c r="M15" s="21">
        <v>53637.79</v>
      </c>
      <c r="N15" s="17">
        <f>RESUMO!L14</f>
        <v>53637.79</v>
      </c>
    </row>
    <row r="16" spans="1:14" ht="15.75" thickTop="1" x14ac:dyDescent="0.2">
      <c r="A16" s="23"/>
      <c r="B16" s="24"/>
      <c r="C16" s="24"/>
      <c r="D16" s="24"/>
      <c r="E16" s="24"/>
      <c r="F16" s="25">
        <f t="shared" ref="F16:N16" si="0">SUM(F7:F15)</f>
        <v>11327.29</v>
      </c>
      <c r="G16" s="25">
        <f t="shared" si="0"/>
        <v>11327.29</v>
      </c>
      <c r="H16" s="25">
        <f t="shared" si="0"/>
        <v>18515.120000000003</v>
      </c>
      <c r="I16" s="25">
        <f t="shared" si="0"/>
        <v>18512.120000000003</v>
      </c>
      <c r="J16" s="25">
        <f t="shared" si="0"/>
        <v>18515.120000000003</v>
      </c>
      <c r="K16" s="25">
        <f t="shared" si="0"/>
        <v>19564.140000000003</v>
      </c>
      <c r="L16" s="25">
        <f t="shared" si="0"/>
        <v>15638.680000000002</v>
      </c>
      <c r="M16" s="25">
        <f t="shared" si="0"/>
        <v>81489.2</v>
      </c>
      <c r="N16" s="26">
        <f t="shared" si="0"/>
        <v>128041.43000000002</v>
      </c>
    </row>
  </sheetData>
  <mergeCells count="12">
    <mergeCell ref="A15:E15"/>
    <mergeCell ref="A2:N3"/>
    <mergeCell ref="A5:E5"/>
    <mergeCell ref="A6:N6"/>
    <mergeCell ref="A7:E7"/>
    <mergeCell ref="A8:E8"/>
    <mergeCell ref="A9:E9"/>
    <mergeCell ref="A10:E10"/>
    <mergeCell ref="A11:E11"/>
    <mergeCell ref="A12:E12"/>
    <mergeCell ref="A14:E14"/>
    <mergeCell ref="A13:E13"/>
  </mergeCells>
  <pageMargins left="0.62007900000000005" right="0.472441" top="0.472441" bottom="0.472441" header="0" footer="0"/>
  <pageSetup paperSize="9" scale="67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D49"/>
  <sheetViews>
    <sheetView topLeftCell="A23" workbookViewId="0">
      <selection activeCell="G53" sqref="G53"/>
    </sheetView>
  </sheetViews>
  <sheetFormatPr defaultRowHeight="15" x14ac:dyDescent="0.2"/>
  <cols>
    <col min="1" max="1" width="18.3984375" customWidth="1"/>
    <col min="2" max="2" width="24.09765625" customWidth="1"/>
    <col min="3" max="3" width="12.3984375" customWidth="1"/>
    <col min="4" max="4" width="12.296875" customWidth="1"/>
  </cols>
  <sheetData>
    <row r="6" spans="1:4" x14ac:dyDescent="0.2">
      <c r="A6" s="12"/>
      <c r="B6" s="12"/>
      <c r="C6" s="12"/>
      <c r="D6" s="12"/>
    </row>
    <row r="7" spans="1:4" x14ac:dyDescent="0.2">
      <c r="A7" s="289" t="s">
        <v>92</v>
      </c>
      <c r="B7" s="289"/>
      <c r="C7" s="289"/>
      <c r="D7" s="289"/>
    </row>
    <row r="8" spans="1:4" x14ac:dyDescent="0.2">
      <c r="A8" s="28"/>
      <c r="B8" s="29"/>
      <c r="C8" s="29"/>
      <c r="D8" s="29"/>
    </row>
    <row r="9" spans="1:4" x14ac:dyDescent="0.2">
      <c r="A9" s="290" t="s">
        <v>211</v>
      </c>
      <c r="B9" s="290"/>
      <c r="C9" s="290"/>
      <c r="D9" s="290"/>
    </row>
    <row r="10" spans="1:4" x14ac:dyDescent="0.2">
      <c r="A10" s="290"/>
      <c r="B10" s="290"/>
      <c r="C10" s="290"/>
      <c r="D10" s="290"/>
    </row>
    <row r="11" spans="1:4" x14ac:dyDescent="0.2">
      <c r="A11" s="290"/>
      <c r="B11" s="290"/>
      <c r="C11" s="290"/>
      <c r="D11" s="290"/>
    </row>
    <row r="12" spans="1:4" x14ac:dyDescent="0.2">
      <c r="A12" s="291"/>
      <c r="B12" s="291"/>
      <c r="C12" s="291"/>
      <c r="D12" s="291"/>
    </row>
    <row r="13" spans="1:4" x14ac:dyDescent="0.2">
      <c r="A13" s="30"/>
      <c r="B13" s="30"/>
      <c r="C13" s="30"/>
      <c r="D13" s="30"/>
    </row>
    <row r="14" spans="1:4" x14ac:dyDescent="0.2">
      <c r="A14" s="31" t="s">
        <v>93</v>
      </c>
      <c r="B14" s="31" t="s">
        <v>82</v>
      </c>
      <c r="C14" s="31" t="s">
        <v>94</v>
      </c>
      <c r="D14" s="31" t="s">
        <v>95</v>
      </c>
    </row>
    <row r="15" spans="1:4" x14ac:dyDescent="0.2">
      <c r="A15" s="288" t="s">
        <v>96</v>
      </c>
      <c r="B15" s="288"/>
      <c r="C15" s="288"/>
      <c r="D15" s="288"/>
    </row>
    <row r="16" spans="1:4" x14ac:dyDescent="0.2">
      <c r="A16" s="32" t="s">
        <v>302</v>
      </c>
      <c r="B16" s="33" t="s">
        <v>97</v>
      </c>
      <c r="C16" s="34">
        <v>20</v>
      </c>
      <c r="D16" s="34">
        <v>20</v>
      </c>
    </row>
    <row r="17" spans="1:4" x14ac:dyDescent="0.2">
      <c r="A17" s="32" t="s">
        <v>98</v>
      </c>
      <c r="B17" s="33" t="s">
        <v>99</v>
      </c>
      <c r="C17" s="34">
        <v>1.5</v>
      </c>
      <c r="D17" s="34">
        <v>1.5</v>
      </c>
    </row>
    <row r="18" spans="1:4" x14ac:dyDescent="0.2">
      <c r="A18" s="32" t="s">
        <v>100</v>
      </c>
      <c r="B18" s="33" t="s">
        <v>101</v>
      </c>
      <c r="C18" s="34">
        <v>1</v>
      </c>
      <c r="D18" s="34">
        <v>1</v>
      </c>
    </row>
    <row r="19" spans="1:4" x14ac:dyDescent="0.2">
      <c r="A19" s="32" t="s">
        <v>102</v>
      </c>
      <c r="B19" s="33" t="s">
        <v>103</v>
      </c>
      <c r="C19" s="34">
        <v>0.2</v>
      </c>
      <c r="D19" s="34">
        <v>0.2</v>
      </c>
    </row>
    <row r="20" spans="1:4" x14ac:dyDescent="0.2">
      <c r="A20" s="32" t="s">
        <v>104</v>
      </c>
      <c r="B20" s="33" t="s">
        <v>105</v>
      </c>
      <c r="C20" s="34">
        <v>0.6</v>
      </c>
      <c r="D20" s="34">
        <v>0.6</v>
      </c>
    </row>
    <row r="21" spans="1:4" x14ac:dyDescent="0.2">
      <c r="A21" s="32" t="s">
        <v>106</v>
      </c>
      <c r="B21" s="33" t="s">
        <v>107</v>
      </c>
      <c r="C21" s="34">
        <v>2.5</v>
      </c>
      <c r="D21" s="34">
        <v>2.5</v>
      </c>
    </row>
    <row r="22" spans="1:4" x14ac:dyDescent="0.2">
      <c r="A22" s="32" t="s">
        <v>108</v>
      </c>
      <c r="B22" s="33" t="s">
        <v>109</v>
      </c>
      <c r="C22" s="34">
        <v>3</v>
      </c>
      <c r="D22" s="34">
        <v>3</v>
      </c>
    </row>
    <row r="23" spans="1:4" x14ac:dyDescent="0.2">
      <c r="A23" s="32" t="s">
        <v>110</v>
      </c>
      <c r="B23" s="33" t="s">
        <v>111</v>
      </c>
      <c r="C23" s="34">
        <v>8</v>
      </c>
      <c r="D23" s="34">
        <v>8</v>
      </c>
    </row>
    <row r="24" spans="1:4" x14ac:dyDescent="0.2">
      <c r="A24" s="32" t="s">
        <v>112</v>
      </c>
      <c r="B24" s="33" t="s">
        <v>113</v>
      </c>
      <c r="C24" s="34">
        <v>1</v>
      </c>
      <c r="D24" s="34">
        <v>1</v>
      </c>
    </row>
    <row r="25" spans="1:4" x14ac:dyDescent="0.2">
      <c r="A25" s="35" t="s">
        <v>114</v>
      </c>
      <c r="B25" s="36" t="s">
        <v>115</v>
      </c>
      <c r="C25" s="37">
        <f>SUM(C16:C24)</f>
        <v>37.799999999999997</v>
      </c>
      <c r="D25" s="37">
        <f>SUM(D16:D24)</f>
        <v>37.799999999999997</v>
      </c>
    </row>
    <row r="26" spans="1:4" x14ac:dyDescent="0.2">
      <c r="A26" s="288" t="s">
        <v>116</v>
      </c>
      <c r="B26" s="288"/>
      <c r="C26" s="288"/>
      <c r="D26" s="288"/>
    </row>
    <row r="27" spans="1:4" x14ac:dyDescent="0.2">
      <c r="A27" s="32" t="s">
        <v>117</v>
      </c>
      <c r="B27" s="33" t="s">
        <v>118</v>
      </c>
      <c r="C27" s="34">
        <v>17.88</v>
      </c>
      <c r="D27" s="38" t="s">
        <v>119</v>
      </c>
    </row>
    <row r="28" spans="1:4" x14ac:dyDescent="0.2">
      <c r="A28" s="32" t="s">
        <v>120</v>
      </c>
      <c r="B28" s="33" t="s">
        <v>121</v>
      </c>
      <c r="C28" s="34">
        <v>3.95</v>
      </c>
      <c r="D28" s="38" t="s">
        <v>119</v>
      </c>
    </row>
    <row r="29" spans="1:4" x14ac:dyDescent="0.2">
      <c r="A29" s="32" t="s">
        <v>122</v>
      </c>
      <c r="B29" s="33" t="s">
        <v>123</v>
      </c>
      <c r="C29" s="34">
        <v>0.87</v>
      </c>
      <c r="D29" s="34">
        <v>0.66</v>
      </c>
    </row>
    <row r="30" spans="1:4" x14ac:dyDescent="0.2">
      <c r="A30" s="32" t="s">
        <v>124</v>
      </c>
      <c r="B30" s="33" t="s">
        <v>125</v>
      </c>
      <c r="C30" s="34">
        <v>10.96</v>
      </c>
      <c r="D30" s="34">
        <v>8.33</v>
      </c>
    </row>
    <row r="31" spans="1:4" x14ac:dyDescent="0.2">
      <c r="A31" s="32" t="s">
        <v>126</v>
      </c>
      <c r="B31" s="33" t="s">
        <v>127</v>
      </c>
      <c r="C31" s="34">
        <v>7.0000000000000007E-2</v>
      </c>
      <c r="D31" s="34">
        <v>0.05</v>
      </c>
    </row>
    <row r="32" spans="1:4" x14ac:dyDescent="0.2">
      <c r="A32" s="32" t="s">
        <v>128</v>
      </c>
      <c r="B32" s="33" t="s">
        <v>129</v>
      </c>
      <c r="C32" s="34">
        <v>0.73</v>
      </c>
      <c r="D32" s="34">
        <v>0.56000000000000005</v>
      </c>
    </row>
    <row r="33" spans="1:4" x14ac:dyDescent="0.2">
      <c r="A33" s="32" t="s">
        <v>130</v>
      </c>
      <c r="B33" s="33" t="s">
        <v>131</v>
      </c>
      <c r="C33" s="34">
        <v>1.5</v>
      </c>
      <c r="D33" s="38" t="s">
        <v>119</v>
      </c>
    </row>
    <row r="34" spans="1:4" x14ac:dyDescent="0.2">
      <c r="A34" s="32" t="s">
        <v>132</v>
      </c>
      <c r="B34" s="33" t="s">
        <v>133</v>
      </c>
      <c r="C34" s="34">
        <v>0.11</v>
      </c>
      <c r="D34" s="34">
        <v>0.08</v>
      </c>
    </row>
    <row r="35" spans="1:4" x14ac:dyDescent="0.2">
      <c r="A35" s="32" t="s">
        <v>134</v>
      </c>
      <c r="B35" s="33" t="s">
        <v>135</v>
      </c>
      <c r="C35" s="34">
        <v>11.11</v>
      </c>
      <c r="D35" s="34">
        <v>8.4499999999999993</v>
      </c>
    </row>
    <row r="36" spans="1:4" x14ac:dyDescent="0.2">
      <c r="A36" s="32" t="s">
        <v>136</v>
      </c>
      <c r="B36" s="33" t="s">
        <v>137</v>
      </c>
      <c r="C36" s="34">
        <v>0.04</v>
      </c>
      <c r="D36" s="34">
        <v>0.03</v>
      </c>
    </row>
    <row r="37" spans="1:4" ht="25.5" x14ac:dyDescent="0.2">
      <c r="A37" s="35" t="s">
        <v>138</v>
      </c>
      <c r="B37" s="39" t="s">
        <v>139</v>
      </c>
      <c r="C37" s="37">
        <f>SUM(C27:C36)</f>
        <v>47.219999999999992</v>
      </c>
      <c r="D37" s="37">
        <f>D29+D30+D31+D32+D34+D35+D36</f>
        <v>18.160000000000004</v>
      </c>
    </row>
    <row r="38" spans="1:4" x14ac:dyDescent="0.2">
      <c r="A38" s="288" t="s">
        <v>140</v>
      </c>
      <c r="B38" s="288"/>
      <c r="C38" s="288"/>
      <c r="D38" s="288"/>
    </row>
    <row r="39" spans="1:4" x14ac:dyDescent="0.2">
      <c r="A39" s="32" t="s">
        <v>141</v>
      </c>
      <c r="B39" s="33" t="s">
        <v>142</v>
      </c>
      <c r="C39" s="34">
        <v>4.55</v>
      </c>
      <c r="D39" s="34">
        <v>3.46</v>
      </c>
    </row>
    <row r="40" spans="1:4" x14ac:dyDescent="0.2">
      <c r="A40" s="32" t="s">
        <v>143</v>
      </c>
      <c r="B40" s="33" t="s">
        <v>144</v>
      </c>
      <c r="C40" s="34">
        <v>0.11</v>
      </c>
      <c r="D40" s="34">
        <v>0.08</v>
      </c>
    </row>
    <row r="41" spans="1:4" x14ac:dyDescent="0.2">
      <c r="A41" s="32" t="s">
        <v>145</v>
      </c>
      <c r="B41" s="33" t="s">
        <v>146</v>
      </c>
      <c r="C41" s="34">
        <v>3.15</v>
      </c>
      <c r="D41" s="34">
        <v>2.4</v>
      </c>
    </row>
    <row r="42" spans="1:4" x14ac:dyDescent="0.2">
      <c r="A42" s="32" t="s">
        <v>147</v>
      </c>
      <c r="B42" s="33" t="s">
        <v>148</v>
      </c>
      <c r="C42" s="34">
        <v>2.61</v>
      </c>
      <c r="D42" s="34">
        <v>1.99</v>
      </c>
    </row>
    <row r="43" spans="1:4" x14ac:dyDescent="0.2">
      <c r="A43" s="32" t="s">
        <v>149</v>
      </c>
      <c r="B43" s="33" t="s">
        <v>150</v>
      </c>
      <c r="C43" s="34">
        <v>0.38</v>
      </c>
      <c r="D43" s="34">
        <v>0.28999999999999998</v>
      </c>
    </row>
    <row r="44" spans="1:4" ht="25.5" x14ac:dyDescent="0.2">
      <c r="A44" s="35" t="s">
        <v>151</v>
      </c>
      <c r="B44" s="39" t="s">
        <v>152</v>
      </c>
      <c r="C44" s="37">
        <f>SUM(C39:C43)</f>
        <v>10.8</v>
      </c>
      <c r="D44" s="37">
        <f>SUM(D39:D43)</f>
        <v>8.2199999999999989</v>
      </c>
    </row>
    <row r="45" spans="1:4" x14ac:dyDescent="0.2">
      <c r="A45" s="288" t="s">
        <v>153</v>
      </c>
      <c r="B45" s="288"/>
      <c r="C45" s="288"/>
      <c r="D45" s="288"/>
    </row>
    <row r="46" spans="1:4" ht="25.5" x14ac:dyDescent="0.2">
      <c r="A46" s="32" t="s">
        <v>154</v>
      </c>
      <c r="B46" s="40" t="s">
        <v>155</v>
      </c>
      <c r="C46" s="34">
        <v>17.850000000000001</v>
      </c>
      <c r="D46" s="34">
        <v>6.86</v>
      </c>
    </row>
    <row r="47" spans="1:4" ht="38.25" x14ac:dyDescent="0.2">
      <c r="A47" s="32" t="s">
        <v>156</v>
      </c>
      <c r="B47" s="40" t="s">
        <v>157</v>
      </c>
      <c r="C47" s="34">
        <v>0.41</v>
      </c>
      <c r="D47" s="34">
        <v>0.31</v>
      </c>
    </row>
    <row r="48" spans="1:4" x14ac:dyDescent="0.2">
      <c r="A48" s="35" t="s">
        <v>158</v>
      </c>
      <c r="B48" s="36" t="s">
        <v>115</v>
      </c>
      <c r="C48" s="37">
        <f>SUM(C46:C47)</f>
        <v>18.260000000000002</v>
      </c>
      <c r="D48" s="37">
        <f>SUM(D46:D47)</f>
        <v>7.17</v>
      </c>
    </row>
    <row r="49" spans="1:4" x14ac:dyDescent="0.2">
      <c r="A49" s="31"/>
      <c r="B49" s="31" t="s">
        <v>159</v>
      </c>
      <c r="C49" s="41">
        <f>C48+C44+C37+C25</f>
        <v>114.08</v>
      </c>
      <c r="D49" s="41">
        <f>D48+D44+D37+D25</f>
        <v>71.349999999999994</v>
      </c>
    </row>
  </sheetData>
  <mergeCells count="6">
    <mergeCell ref="A45:D45"/>
    <mergeCell ref="A7:D7"/>
    <mergeCell ref="A9:D12"/>
    <mergeCell ref="A15:D15"/>
    <mergeCell ref="A26:D26"/>
    <mergeCell ref="A38:D38"/>
  </mergeCells>
  <pageMargins left="0.62007900000000005" right="0.472441" top="0.472441" bottom="0.472441" header="0" footer="0"/>
  <pageSetup paperSize="9" scale="94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1"/>
  <sheetViews>
    <sheetView workbookViewId="0">
      <selection sqref="A1:G31"/>
    </sheetView>
  </sheetViews>
  <sheetFormatPr defaultRowHeight="15" x14ac:dyDescent="0.2"/>
  <cols>
    <col min="1" max="1" width="16.3984375" customWidth="1"/>
    <col min="4" max="4" width="11.3984375" customWidth="1"/>
    <col min="5" max="5" width="33.19921875" customWidth="1"/>
  </cols>
  <sheetData>
    <row r="2" spans="1:7" x14ac:dyDescent="0.2">
      <c r="A2" s="293"/>
      <c r="B2" s="293"/>
      <c r="C2" s="293"/>
      <c r="D2" s="293"/>
      <c r="E2" s="293"/>
      <c r="F2" s="293"/>
      <c r="G2" s="293"/>
    </row>
    <row r="3" spans="1:7" x14ac:dyDescent="0.2">
      <c r="A3" s="293"/>
      <c r="B3" s="293"/>
      <c r="C3" s="293"/>
      <c r="D3" s="293"/>
      <c r="E3" s="293"/>
      <c r="F3" s="293"/>
      <c r="G3" s="293"/>
    </row>
    <row r="4" spans="1:7" x14ac:dyDescent="0.2">
      <c r="A4" s="293"/>
      <c r="B4" s="293"/>
      <c r="C4" s="293"/>
      <c r="D4" s="293"/>
      <c r="E4" s="293"/>
      <c r="F4" s="293"/>
      <c r="G4" s="293"/>
    </row>
    <row r="5" spans="1:7" x14ac:dyDescent="0.2">
      <c r="A5" s="297"/>
      <c r="B5" s="297"/>
      <c r="C5" s="297"/>
      <c r="D5" s="297"/>
      <c r="E5" s="297"/>
      <c r="F5" s="297"/>
      <c r="G5" s="297"/>
    </row>
    <row r="6" spans="1:7" x14ac:dyDescent="0.2">
      <c r="A6" s="298" t="s">
        <v>160</v>
      </c>
      <c r="B6" s="298"/>
      <c r="C6" s="298"/>
      <c r="D6" s="298"/>
      <c r="E6" s="298"/>
      <c r="F6" s="298"/>
      <c r="G6" s="298"/>
    </row>
    <row r="7" spans="1:7" x14ac:dyDescent="0.2">
      <c r="A7" s="298"/>
      <c r="B7" s="298"/>
      <c r="C7" s="298"/>
      <c r="D7" s="298"/>
      <c r="E7" s="298"/>
      <c r="F7" s="298"/>
      <c r="G7" s="298"/>
    </row>
    <row r="8" spans="1:7" x14ac:dyDescent="0.2">
      <c r="A8" s="42" t="s">
        <v>161</v>
      </c>
      <c r="B8" s="42"/>
      <c r="C8" s="42" t="s">
        <v>162</v>
      </c>
      <c r="D8" s="42"/>
      <c r="E8" s="42"/>
      <c r="F8" s="43"/>
      <c r="G8" s="43"/>
    </row>
    <row r="9" spans="1:7" x14ac:dyDescent="0.2">
      <c r="A9" s="293"/>
      <c r="B9" s="293"/>
      <c r="C9" s="293"/>
      <c r="D9" s="293"/>
      <c r="E9" s="293"/>
      <c r="F9" s="293"/>
      <c r="G9" s="293"/>
    </row>
    <row r="10" spans="1:7" x14ac:dyDescent="0.2">
      <c r="A10" s="44" t="s">
        <v>163</v>
      </c>
      <c r="B10" s="12"/>
      <c r="C10" s="12"/>
      <c r="D10" s="12"/>
      <c r="E10" s="12"/>
      <c r="F10" s="12"/>
      <c r="G10" s="12"/>
    </row>
    <row r="11" spans="1:7" x14ac:dyDescent="0.2">
      <c r="A11" s="299"/>
      <c r="B11" s="299"/>
      <c r="C11" s="299"/>
      <c r="D11" s="299"/>
      <c r="E11" s="299"/>
      <c r="F11" s="299"/>
      <c r="G11" s="299"/>
    </row>
    <row r="12" spans="1:7" x14ac:dyDescent="0.2">
      <c r="A12" s="296" t="s">
        <v>164</v>
      </c>
      <c r="B12" s="296"/>
      <c r="C12" s="296"/>
      <c r="D12" s="296"/>
      <c r="E12" s="296"/>
      <c r="F12" s="296" t="s">
        <v>165</v>
      </c>
      <c r="G12" s="296"/>
    </row>
    <row r="13" spans="1:7" x14ac:dyDescent="0.2">
      <c r="A13" s="292" t="s">
        <v>166</v>
      </c>
      <c r="B13" s="292"/>
      <c r="C13" s="292"/>
      <c r="D13" s="292"/>
      <c r="E13" s="292"/>
      <c r="F13" s="293"/>
      <c r="G13" s="293"/>
    </row>
    <row r="14" spans="1:7" x14ac:dyDescent="0.2">
      <c r="A14" s="294" t="s">
        <v>167</v>
      </c>
      <c r="B14" s="294"/>
      <c r="C14" s="294"/>
      <c r="D14" s="294"/>
      <c r="E14" s="294"/>
      <c r="F14" s="295">
        <v>0.5</v>
      </c>
      <c r="G14" s="295"/>
    </row>
    <row r="15" spans="1:7" x14ac:dyDescent="0.2">
      <c r="A15" s="294" t="s">
        <v>168</v>
      </c>
      <c r="B15" s="294"/>
      <c r="C15" s="294"/>
      <c r="D15" s="294"/>
      <c r="E15" s="294"/>
      <c r="F15" s="295">
        <v>0.05</v>
      </c>
      <c r="G15" s="295"/>
    </row>
    <row r="16" spans="1:7" x14ac:dyDescent="0.2">
      <c r="A16" s="12" t="s">
        <v>302</v>
      </c>
      <c r="B16" s="12"/>
      <c r="C16" s="12"/>
      <c r="D16" s="12"/>
      <c r="E16" s="12"/>
      <c r="F16" s="12"/>
      <c r="G16" s="12"/>
    </row>
    <row r="17" spans="1:7" x14ac:dyDescent="0.2">
      <c r="A17" s="45" t="s">
        <v>169</v>
      </c>
      <c r="B17" s="46" t="s">
        <v>170</v>
      </c>
      <c r="C17" s="46" t="s">
        <v>171</v>
      </c>
      <c r="D17" s="46" t="s">
        <v>172</v>
      </c>
      <c r="E17" s="46" t="s">
        <v>173</v>
      </c>
      <c r="F17" s="46" t="s">
        <v>174</v>
      </c>
      <c r="G17" s="46" t="s">
        <v>175</v>
      </c>
    </row>
    <row r="18" spans="1:7" x14ac:dyDescent="0.2">
      <c r="A18" s="47" t="s">
        <v>176</v>
      </c>
      <c r="B18" s="47" t="s">
        <v>177</v>
      </c>
      <c r="C18" s="48">
        <v>5.0299999999999997E-2</v>
      </c>
      <c r="D18" s="46"/>
      <c r="E18" s="48">
        <v>0.03</v>
      </c>
      <c r="F18" s="48">
        <v>0.04</v>
      </c>
      <c r="G18" s="48">
        <v>5.5E-2</v>
      </c>
    </row>
    <row r="19" spans="1:7" x14ac:dyDescent="0.2">
      <c r="A19" s="47" t="s">
        <v>178</v>
      </c>
      <c r="B19" s="47" t="s">
        <v>179</v>
      </c>
      <c r="C19" s="48">
        <v>8.0000000000000002E-3</v>
      </c>
      <c r="D19" s="46"/>
      <c r="E19" s="48">
        <v>8.0000000000000002E-3</v>
      </c>
      <c r="F19" s="48">
        <v>8.0000000000000002E-3</v>
      </c>
      <c r="G19" s="48">
        <v>0.01</v>
      </c>
    </row>
    <row r="20" spans="1:7" x14ac:dyDescent="0.2">
      <c r="A20" s="47" t="s">
        <v>180</v>
      </c>
      <c r="B20" s="47" t="s">
        <v>180</v>
      </c>
      <c r="C20" s="48">
        <v>9.7000000000000003E-3</v>
      </c>
      <c r="D20" s="46"/>
      <c r="E20" s="48">
        <v>9.7000000000000003E-3</v>
      </c>
      <c r="F20" s="48">
        <v>1.2699999999999999E-2</v>
      </c>
      <c r="G20" s="48">
        <v>1.2699999999999999E-2</v>
      </c>
    </row>
    <row r="21" spans="1:7" x14ac:dyDescent="0.2">
      <c r="A21" s="47" t="s">
        <v>181</v>
      </c>
      <c r="B21" s="47" t="s">
        <v>182</v>
      </c>
      <c r="C21" s="48">
        <v>5.8999999999999999E-3</v>
      </c>
      <c r="D21" s="46"/>
      <c r="E21" s="48">
        <v>5.8999999999999999E-3</v>
      </c>
      <c r="F21" s="48">
        <v>1.23E-2</v>
      </c>
      <c r="G21" s="48">
        <v>1.3899999999999999E-2</v>
      </c>
    </row>
    <row r="22" spans="1:7" x14ac:dyDescent="0.2">
      <c r="A22" s="47" t="s">
        <v>183</v>
      </c>
      <c r="B22" s="47" t="s">
        <v>183</v>
      </c>
      <c r="C22" s="48">
        <v>8.9599999999999999E-2</v>
      </c>
      <c r="D22" s="46"/>
      <c r="E22" s="48">
        <v>6.1600000000000002E-2</v>
      </c>
      <c r="F22" s="48">
        <v>7.3999999999999996E-2</v>
      </c>
      <c r="G22" s="48">
        <v>8.9599999999999999E-2</v>
      </c>
    </row>
    <row r="23" spans="1:7" x14ac:dyDescent="0.2">
      <c r="A23" s="47" t="s">
        <v>184</v>
      </c>
      <c r="B23" s="47" t="s">
        <v>185</v>
      </c>
      <c r="C23" s="48">
        <v>3.6499999999999998E-2</v>
      </c>
      <c r="D23" s="46"/>
      <c r="E23" s="48">
        <v>3.6499999999999998E-2</v>
      </c>
      <c r="F23" s="48">
        <v>3.6499999999999998E-2</v>
      </c>
      <c r="G23" s="48">
        <v>3.6499999999999998E-2</v>
      </c>
    </row>
    <row r="24" spans="1:7" x14ac:dyDescent="0.2">
      <c r="A24" s="47" t="s">
        <v>186</v>
      </c>
      <c r="B24" s="47" t="s">
        <v>187</v>
      </c>
      <c r="C24" s="48">
        <v>0.05</v>
      </c>
      <c r="D24" s="46"/>
      <c r="E24" s="48">
        <v>0</v>
      </c>
      <c r="F24" s="48">
        <v>2.5000000000000001E-2</v>
      </c>
      <c r="G24" s="48">
        <v>0.05</v>
      </c>
    </row>
    <row r="25" spans="1:7" x14ac:dyDescent="0.2">
      <c r="A25" s="49" t="s">
        <v>188</v>
      </c>
      <c r="B25" s="49" t="s">
        <v>189</v>
      </c>
      <c r="C25" s="50">
        <f>SUM(C18:C24)</f>
        <v>0.25</v>
      </c>
      <c r="D25" s="51" t="s">
        <v>190</v>
      </c>
      <c r="E25" s="48"/>
      <c r="F25" s="48"/>
      <c r="G25" s="48"/>
    </row>
    <row r="26" spans="1:7" x14ac:dyDescent="0.2">
      <c r="A26" s="12"/>
      <c r="B26" s="12"/>
      <c r="C26" s="12"/>
      <c r="D26" s="12"/>
      <c r="E26" s="12"/>
      <c r="F26" s="12"/>
      <c r="G26" s="12"/>
    </row>
    <row r="27" spans="1:7" x14ac:dyDescent="0.2">
      <c r="A27" s="12" t="s">
        <v>191</v>
      </c>
      <c r="B27" s="12"/>
      <c r="C27" s="12"/>
      <c r="D27" s="12"/>
      <c r="E27" s="12"/>
      <c r="F27" s="12"/>
      <c r="G27" s="12"/>
    </row>
    <row r="28" spans="1:7" x14ac:dyDescent="0.2">
      <c r="A28" s="12" t="s">
        <v>192</v>
      </c>
      <c r="B28" s="12"/>
      <c r="C28" s="12"/>
      <c r="D28" s="12"/>
      <c r="E28" s="12"/>
      <c r="F28" s="12"/>
      <c r="G28" s="12"/>
    </row>
    <row r="29" spans="1:7" x14ac:dyDescent="0.2">
      <c r="A29" s="12"/>
      <c r="B29" s="12"/>
      <c r="C29" s="12"/>
      <c r="D29" s="12"/>
      <c r="E29" s="12"/>
      <c r="F29" s="12"/>
      <c r="G29" s="12"/>
    </row>
    <row r="30" spans="1:7" x14ac:dyDescent="0.2">
      <c r="A30" s="12"/>
      <c r="B30" s="12"/>
      <c r="C30" s="12"/>
      <c r="D30" s="12"/>
      <c r="E30" s="12"/>
      <c r="F30" s="12"/>
      <c r="G30" s="12"/>
    </row>
    <row r="31" spans="1:7" x14ac:dyDescent="0.2">
      <c r="A31" s="12"/>
      <c r="B31" s="12"/>
      <c r="C31" s="12"/>
      <c r="D31" s="12"/>
      <c r="E31" s="12"/>
      <c r="F31" s="12"/>
      <c r="G31" s="12"/>
    </row>
  </sheetData>
  <mergeCells count="13">
    <mergeCell ref="A12:E12"/>
    <mergeCell ref="F12:G12"/>
    <mergeCell ref="A2:G5"/>
    <mergeCell ref="A6:G7"/>
    <mergeCell ref="A9:B9"/>
    <mergeCell ref="C9:G9"/>
    <mergeCell ref="A11:G11"/>
    <mergeCell ref="A13:E13"/>
    <mergeCell ref="F13:G13"/>
    <mergeCell ref="A14:E14"/>
    <mergeCell ref="F14:G14"/>
    <mergeCell ref="A15:E15"/>
    <mergeCell ref="F15:G15"/>
  </mergeCells>
  <pageMargins left="0.62007900000000005" right="0.472441" top="0.472441" bottom="0.472441" header="0" footer="0"/>
  <pageSetup paperSize="9" scale="69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workbookViewId="0">
      <selection activeCell="I31" sqref="I31"/>
    </sheetView>
  </sheetViews>
  <sheetFormatPr defaultRowHeight="15" x14ac:dyDescent="0.2"/>
  <cols>
    <col min="1" max="1" width="15.3984375" customWidth="1"/>
    <col min="2" max="2" width="17.19921875" customWidth="1"/>
    <col min="3" max="3" width="21.5" customWidth="1"/>
    <col min="4" max="4" width="19" customWidth="1"/>
    <col min="5" max="5" width="10.69921875" customWidth="1"/>
  </cols>
  <sheetData>
    <row r="1" spans="1:7" x14ac:dyDescent="0.2">
      <c r="A1" s="293"/>
      <c r="B1" s="293"/>
      <c r="C1" s="293"/>
      <c r="D1" s="293"/>
      <c r="E1" s="293"/>
      <c r="F1" s="293"/>
      <c r="G1" s="293"/>
    </row>
    <row r="2" spans="1:7" x14ac:dyDescent="0.2">
      <c r="A2" s="293"/>
      <c r="B2" s="293"/>
      <c r="C2" s="293"/>
      <c r="D2" s="293"/>
      <c r="E2" s="293"/>
      <c r="F2" s="293"/>
      <c r="G2" s="293"/>
    </row>
    <row r="3" spans="1:7" x14ac:dyDescent="0.2">
      <c r="A3" s="293"/>
      <c r="B3" s="293"/>
      <c r="C3" s="293"/>
      <c r="D3" s="293"/>
      <c r="E3" s="293"/>
      <c r="F3" s="293"/>
      <c r="G3" s="293"/>
    </row>
    <row r="4" spans="1:7" x14ac:dyDescent="0.2">
      <c r="A4" s="297"/>
      <c r="B4" s="297"/>
      <c r="C4" s="297"/>
      <c r="D4" s="297"/>
      <c r="E4" s="297"/>
      <c r="F4" s="297"/>
      <c r="G4" s="297"/>
    </row>
    <row r="5" spans="1:7" x14ac:dyDescent="0.2">
      <c r="A5" s="298" t="s">
        <v>160</v>
      </c>
      <c r="B5" s="298"/>
      <c r="C5" s="298"/>
      <c r="D5" s="298"/>
      <c r="E5" s="298"/>
      <c r="F5" s="298"/>
      <c r="G5" s="298"/>
    </row>
    <row r="6" spans="1:7" x14ac:dyDescent="0.2">
      <c r="A6" s="298"/>
      <c r="B6" s="298"/>
      <c r="C6" s="298"/>
      <c r="D6" s="298"/>
      <c r="E6" s="298"/>
      <c r="F6" s="298"/>
      <c r="G6" s="298"/>
    </row>
    <row r="7" spans="1:7" x14ac:dyDescent="0.2">
      <c r="A7" s="93" t="s">
        <v>161</v>
      </c>
      <c r="B7" s="93"/>
      <c r="C7" s="93" t="s">
        <v>162</v>
      </c>
      <c r="D7" s="93"/>
      <c r="E7" s="93"/>
      <c r="F7" s="43"/>
      <c r="G7" s="43"/>
    </row>
    <row r="8" spans="1:7" x14ac:dyDescent="0.2">
      <c r="A8" s="293"/>
      <c r="B8" s="293"/>
      <c r="C8" s="293"/>
      <c r="D8" s="293"/>
      <c r="E8" s="293"/>
      <c r="F8" s="293"/>
      <c r="G8" s="293"/>
    </row>
    <row r="9" spans="1:7" x14ac:dyDescent="0.2">
      <c r="A9" s="44" t="s">
        <v>163</v>
      </c>
      <c r="B9" s="12"/>
      <c r="C9" s="12"/>
      <c r="D9" s="12"/>
      <c r="E9" s="12"/>
      <c r="F9" s="12"/>
      <c r="G9" s="12"/>
    </row>
    <row r="10" spans="1:7" x14ac:dyDescent="0.2">
      <c r="A10" s="300" t="s">
        <v>259</v>
      </c>
      <c r="B10" s="300"/>
      <c r="C10" s="300"/>
      <c r="D10" s="300"/>
      <c r="E10" s="300"/>
      <c r="F10" s="300"/>
      <c r="G10" s="300"/>
    </row>
    <row r="11" spans="1:7" x14ac:dyDescent="0.2">
      <c r="A11" s="296" t="s">
        <v>164</v>
      </c>
      <c r="B11" s="296"/>
      <c r="C11" s="296"/>
      <c r="D11" s="296"/>
      <c r="E11" s="296"/>
      <c r="F11" s="296" t="s">
        <v>165</v>
      </c>
      <c r="G11" s="296"/>
    </row>
    <row r="12" spans="1:7" x14ac:dyDescent="0.2">
      <c r="A12" s="292" t="s">
        <v>260</v>
      </c>
      <c r="B12" s="292"/>
      <c r="C12" s="292"/>
      <c r="D12" s="292"/>
      <c r="E12" s="292"/>
      <c r="F12" s="293"/>
      <c r="G12" s="293"/>
    </row>
    <row r="13" spans="1:7" x14ac:dyDescent="0.2">
      <c r="A13" s="294" t="s">
        <v>167</v>
      </c>
      <c r="B13" s="294"/>
      <c r="C13" s="294"/>
      <c r="D13" s="294"/>
      <c r="E13" s="294"/>
      <c r="F13" s="295">
        <v>0.5</v>
      </c>
      <c r="G13" s="295"/>
    </row>
    <row r="14" spans="1:7" x14ac:dyDescent="0.2">
      <c r="A14" s="294" t="s">
        <v>168</v>
      </c>
      <c r="B14" s="294"/>
      <c r="C14" s="294"/>
      <c r="D14" s="294"/>
      <c r="E14" s="294"/>
      <c r="F14" s="295">
        <v>0.05</v>
      </c>
      <c r="G14" s="295"/>
    </row>
    <row r="15" spans="1:7" x14ac:dyDescent="0.2">
      <c r="A15" s="12"/>
      <c r="B15" s="12"/>
      <c r="C15" s="12"/>
      <c r="D15" s="12"/>
      <c r="E15" s="12"/>
      <c r="F15" s="12"/>
      <c r="G15" s="12"/>
    </row>
    <row r="16" spans="1:7" x14ac:dyDescent="0.2">
      <c r="A16" s="45" t="s">
        <v>302</v>
      </c>
      <c r="B16" s="46" t="s">
        <v>170</v>
      </c>
      <c r="C16" s="46" t="s">
        <v>171</v>
      </c>
      <c r="D16" s="46" t="s">
        <v>172</v>
      </c>
      <c r="E16" s="46" t="s">
        <v>173</v>
      </c>
      <c r="F16" s="46" t="s">
        <v>174</v>
      </c>
      <c r="G16" s="46" t="s">
        <v>175</v>
      </c>
    </row>
    <row r="17" spans="1:7" x14ac:dyDescent="0.2">
      <c r="A17" s="47" t="s">
        <v>176</v>
      </c>
      <c r="B17" s="47" t="s">
        <v>177</v>
      </c>
      <c r="C17" s="48">
        <v>4.4900000000000002E-2</v>
      </c>
      <c r="D17" s="46"/>
      <c r="E17" s="48">
        <v>1.4999999999999999E-2</v>
      </c>
      <c r="F17" s="48">
        <v>3.4500000000000003E-2</v>
      </c>
      <c r="G17" s="48">
        <v>4.4900000000000002E-2</v>
      </c>
    </row>
    <row r="18" spans="1:7" x14ac:dyDescent="0.2">
      <c r="A18" s="47" t="s">
        <v>178</v>
      </c>
      <c r="B18" s="47" t="s">
        <v>179</v>
      </c>
      <c r="C18" s="48">
        <v>8.2000000000000007E-3</v>
      </c>
      <c r="D18" s="46"/>
      <c r="E18" s="48">
        <v>3.0000000000000001E-3</v>
      </c>
      <c r="F18" s="48">
        <v>4.7999999999999996E-3</v>
      </c>
      <c r="G18" s="48">
        <v>8.2000000000000007E-3</v>
      </c>
    </row>
    <row r="19" spans="1:7" x14ac:dyDescent="0.2">
      <c r="A19" s="47" t="s">
        <v>180</v>
      </c>
      <c r="B19" s="47" t="s">
        <v>180</v>
      </c>
      <c r="C19" s="48">
        <v>8.8999999999999999E-3</v>
      </c>
      <c r="D19" s="46"/>
      <c r="E19" s="48">
        <v>5.5999999999999999E-3</v>
      </c>
      <c r="F19" s="48">
        <v>8.5000000000000006E-3</v>
      </c>
      <c r="G19" s="48">
        <v>8.8999999999999999E-3</v>
      </c>
    </row>
    <row r="20" spans="1:7" x14ac:dyDescent="0.2">
      <c r="A20" s="47" t="s">
        <v>181</v>
      </c>
      <c r="B20" s="47" t="s">
        <v>182</v>
      </c>
      <c r="C20" s="48">
        <v>0.01</v>
      </c>
      <c r="D20" s="46"/>
      <c r="E20" s="48">
        <v>8.5000000000000006E-3</v>
      </c>
      <c r="F20" s="48">
        <v>8.5000000000000006E-3</v>
      </c>
      <c r="G20" s="48">
        <v>1.11E-2</v>
      </c>
    </row>
    <row r="21" spans="1:7" x14ac:dyDescent="0.2">
      <c r="A21" s="47" t="s">
        <v>183</v>
      </c>
      <c r="B21" s="47" t="s">
        <v>183</v>
      </c>
      <c r="C21" s="48">
        <v>4.1500000000000002E-2</v>
      </c>
      <c r="D21" s="46"/>
      <c r="E21" s="48">
        <v>3.5000000000000003E-2</v>
      </c>
      <c r="F21" s="48">
        <v>5.11E-2</v>
      </c>
      <c r="G21" s="48">
        <v>6.2199999999999998E-2</v>
      </c>
    </row>
    <row r="22" spans="1:7" x14ac:dyDescent="0.2">
      <c r="A22" s="47" t="s">
        <v>184</v>
      </c>
      <c r="B22" s="47" t="s">
        <v>185</v>
      </c>
      <c r="C22" s="48">
        <v>3.6499999999999998E-2</v>
      </c>
      <c r="D22" s="46"/>
      <c r="E22" s="48">
        <v>3.6499999999999998E-2</v>
      </c>
      <c r="F22" s="48">
        <v>3.6499999999999998E-2</v>
      </c>
      <c r="G22" s="48">
        <v>3.6499999999999998E-2</v>
      </c>
    </row>
    <row r="23" spans="1:7" x14ac:dyDescent="0.2">
      <c r="A23" s="47" t="s">
        <v>186</v>
      </c>
      <c r="B23" s="47" t="s">
        <v>187</v>
      </c>
      <c r="C23" s="48"/>
      <c r="D23" s="46"/>
      <c r="E23" s="48">
        <v>0</v>
      </c>
      <c r="F23" s="48">
        <v>2.5000000000000001E-2</v>
      </c>
      <c r="G23" s="48">
        <v>0.05</v>
      </c>
    </row>
    <row r="24" spans="1:7" x14ac:dyDescent="0.2">
      <c r="A24" s="49" t="s">
        <v>188</v>
      </c>
      <c r="B24" s="49" t="s">
        <v>189</v>
      </c>
      <c r="C24" s="50">
        <f>SUM(C17:C23)</f>
        <v>0.15</v>
      </c>
      <c r="D24" s="51" t="s">
        <v>190</v>
      </c>
      <c r="E24" s="48"/>
      <c r="F24" s="48"/>
      <c r="G24" s="48"/>
    </row>
    <row r="25" spans="1:7" x14ac:dyDescent="0.2">
      <c r="A25" s="12"/>
      <c r="B25" s="12"/>
      <c r="C25" s="12"/>
      <c r="D25" s="12"/>
      <c r="E25" s="12"/>
      <c r="F25" s="12"/>
      <c r="G25" s="12"/>
    </row>
    <row r="26" spans="1:7" x14ac:dyDescent="0.2">
      <c r="A26" s="12" t="s">
        <v>191</v>
      </c>
      <c r="B26" s="12"/>
      <c r="C26" s="12"/>
      <c r="D26" s="12"/>
      <c r="E26" s="12"/>
      <c r="F26" s="12"/>
      <c r="G26" s="12"/>
    </row>
    <row r="27" spans="1:7" x14ac:dyDescent="0.2">
      <c r="A27" s="12" t="s">
        <v>192</v>
      </c>
      <c r="B27" s="12"/>
      <c r="C27" s="12"/>
      <c r="D27" s="12"/>
      <c r="E27" s="12"/>
      <c r="F27" s="12"/>
      <c r="G27" s="12"/>
    </row>
    <row r="28" spans="1:7" x14ac:dyDescent="0.2">
      <c r="A28" s="12"/>
      <c r="B28" s="12"/>
      <c r="C28" s="12"/>
      <c r="D28" s="12"/>
      <c r="E28" s="12"/>
      <c r="F28" s="12"/>
      <c r="G28" s="12"/>
    </row>
    <row r="29" spans="1:7" x14ac:dyDescent="0.2">
      <c r="A29" s="12"/>
      <c r="B29" s="12"/>
      <c r="C29" s="12"/>
      <c r="D29" s="12"/>
      <c r="E29" s="12"/>
      <c r="F29" s="12"/>
      <c r="G29" s="12"/>
    </row>
    <row r="30" spans="1:7" x14ac:dyDescent="0.2">
      <c r="A30" s="12"/>
      <c r="B30" s="12"/>
      <c r="C30" s="12"/>
      <c r="D30" s="12"/>
      <c r="E30" s="12"/>
      <c r="F30" s="12"/>
      <c r="G30" s="12"/>
    </row>
    <row r="31" spans="1:7" x14ac:dyDescent="0.2">
      <c r="A31" s="12"/>
      <c r="B31" s="12"/>
      <c r="C31" s="12"/>
      <c r="D31" s="12"/>
      <c r="E31" s="12"/>
      <c r="F31" s="12"/>
      <c r="G31" s="12"/>
    </row>
    <row r="32" spans="1:7" x14ac:dyDescent="0.2">
      <c r="A32" s="12"/>
      <c r="B32" s="12"/>
      <c r="C32" s="12"/>
      <c r="D32" s="12"/>
      <c r="E32" s="12"/>
      <c r="F32" s="12"/>
      <c r="G32" s="12"/>
    </row>
  </sheetData>
  <mergeCells count="13">
    <mergeCell ref="A12:E12"/>
    <mergeCell ref="F12:G12"/>
    <mergeCell ref="A13:E13"/>
    <mergeCell ref="F13:G13"/>
    <mergeCell ref="A14:E14"/>
    <mergeCell ref="F14:G14"/>
    <mergeCell ref="A11:E11"/>
    <mergeCell ref="F11:G11"/>
    <mergeCell ref="A1:G4"/>
    <mergeCell ref="A5:G6"/>
    <mergeCell ref="A8:B8"/>
    <mergeCell ref="C8:G8"/>
    <mergeCell ref="A10:G10"/>
  </mergeCells>
  <pageMargins left="0.62007900000000005" right="0.472441" top="0.472441" bottom="0.472441" header="0" footer="0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RESUMO</vt:lpstr>
      <vt:lpstr>PLANILHA ORÇAMENTÁRIA</vt:lpstr>
      <vt:lpstr>COMPOSIÇÃO</vt:lpstr>
      <vt:lpstr>CURVA ABC</vt:lpstr>
      <vt:lpstr>CRONOGRAMA</vt:lpstr>
      <vt:lpstr>ENCARGOS SOCIAIS</vt:lpstr>
      <vt:lpstr>BDI</vt:lpstr>
      <vt:lpstr>BDI EQUIPAMENTOS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Augusto Santos Amorim</dc:creator>
  <cp:lastModifiedBy>Marcelo Augusto Santos Amorim</cp:lastModifiedBy>
  <cp:lastPrinted>2023-11-03T13:52:50Z</cp:lastPrinted>
  <dcterms:created xsi:type="dcterms:W3CDTF">2023-10-18T17:23:47Z</dcterms:created>
  <dcterms:modified xsi:type="dcterms:W3CDTF">2023-11-03T13:55:36Z</dcterms:modified>
</cp:coreProperties>
</file>