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1.144.1\SR - Pública\8GRD\2. 8GRD_ASSESSORIA\MARCELO AMORIM\9.HAROLDO\PROCESSO\"/>
    </mc:Choice>
  </mc:AlternateContent>
  <bookViews>
    <workbookView xWindow="0" yWindow="0" windowWidth="24000" windowHeight="9615" activeTab="7"/>
  </bookViews>
  <sheets>
    <sheet name="RESUMO" sheetId="2" r:id="rId1"/>
    <sheet name="PLANILHA ORÇAMENTÁRIA" sheetId="1" r:id="rId2"/>
    <sheet name="COMPOSIÇÕES" sheetId="3" r:id="rId3"/>
    <sheet name="CURVA ABC" sheetId="9" r:id="rId4"/>
    <sheet name="CRONOGRAMA" sheetId="7" r:id="rId5"/>
    <sheet name="ENCARGOS SOCIAIS" sheetId="4" r:id="rId6"/>
    <sheet name="BDI" sheetId="5" r:id="rId7"/>
    <sheet name="BDI EQUIPAMENTOS" sheetId="8" r:id="rId8"/>
  </sheets>
  <calcPr calcId="152511" calcMode="manual"/>
</workbook>
</file>

<file path=xl/calcChain.xml><?xml version="1.0" encoding="utf-8"?>
<calcChain xmlns="http://schemas.openxmlformats.org/spreadsheetml/2006/main">
  <c r="M28" i="7" l="1"/>
  <c r="A27" i="7"/>
  <c r="A26" i="7"/>
  <c r="A25" i="7"/>
  <c r="A24" i="7"/>
  <c r="A23" i="7"/>
  <c r="A22" i="7"/>
  <c r="A21" i="7"/>
  <c r="A20" i="7"/>
  <c r="A19" i="7"/>
  <c r="A18" i="7"/>
  <c r="A17" i="7"/>
  <c r="A16" i="7"/>
  <c r="A15" i="7"/>
  <c r="A14" i="7"/>
  <c r="A13" i="7"/>
  <c r="A12" i="7"/>
  <c r="A11" i="7"/>
  <c r="A10" i="7"/>
  <c r="A9" i="7"/>
  <c r="L97" i="9" l="1"/>
  <c r="I6" i="9"/>
  <c r="I7" i="9"/>
  <c r="I8" i="9"/>
  <c r="I9" i="9"/>
  <c r="I10" i="9"/>
  <c r="I11" i="9"/>
  <c r="I12" i="9"/>
  <c r="I13" i="9"/>
  <c r="I14" i="9"/>
  <c r="I15" i="9"/>
  <c r="I16" i="9"/>
  <c r="I17" i="9"/>
  <c r="I18" i="9"/>
  <c r="I19" i="9"/>
  <c r="I20" i="9"/>
  <c r="I21" i="9"/>
  <c r="I22" i="9"/>
  <c r="I23" i="9"/>
  <c r="I24" i="9"/>
  <c r="I25" i="9"/>
  <c r="I26" i="9"/>
  <c r="I27" i="9"/>
  <c r="I28" i="9"/>
  <c r="I29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8" i="9"/>
  <c r="I79" i="9"/>
  <c r="I80" i="9"/>
  <c r="I81" i="9"/>
  <c r="I82" i="9"/>
  <c r="I83" i="9"/>
  <c r="I84" i="9"/>
  <c r="I85" i="9"/>
  <c r="I86" i="9"/>
  <c r="H47" i="1" l="1"/>
  <c r="H46" i="1"/>
  <c r="H118" i="1"/>
  <c r="H122" i="1"/>
  <c r="H138" i="1" s="1"/>
  <c r="G138" i="1"/>
  <c r="U24" i="2" l="1"/>
  <c r="N26" i="7" s="1"/>
  <c r="U23" i="2"/>
  <c r="N25" i="7" s="1"/>
  <c r="U22" i="2"/>
  <c r="N24" i="7" s="1"/>
  <c r="U21" i="2"/>
  <c r="N23" i="7" s="1"/>
  <c r="U20" i="2"/>
  <c r="N22" i="7" s="1"/>
  <c r="U19" i="2"/>
  <c r="N21" i="7" s="1"/>
  <c r="U18" i="2"/>
  <c r="N20" i="7" s="1"/>
  <c r="U17" i="2"/>
  <c r="N19" i="7" s="1"/>
  <c r="U16" i="2"/>
  <c r="N18" i="7" s="1"/>
  <c r="U15" i="2"/>
  <c r="N17" i="7" s="1"/>
  <c r="U14" i="2"/>
  <c r="N16" i="7" s="1"/>
  <c r="U13" i="2"/>
  <c r="N15" i="7" s="1"/>
  <c r="U12" i="2"/>
  <c r="N14" i="7" s="1"/>
  <c r="U11" i="2"/>
  <c r="N13" i="7" s="1"/>
  <c r="U6" i="2"/>
  <c r="O6" i="2"/>
  <c r="G23" i="1"/>
  <c r="H10" i="1"/>
  <c r="P14" i="9"/>
  <c r="O15" i="9"/>
  <c r="O16" i="9"/>
  <c r="O14" i="9"/>
  <c r="N17" i="9"/>
  <c r="G77" i="9"/>
  <c r="G86" i="9"/>
  <c r="H86" i="9" s="1"/>
  <c r="G85" i="9"/>
  <c r="H85" i="9" s="1"/>
  <c r="G23" i="9"/>
  <c r="H23" i="9" s="1"/>
  <c r="H9" i="9"/>
  <c r="G9" i="9"/>
  <c r="G84" i="9"/>
  <c r="H84" i="9" s="1"/>
  <c r="G5" i="9"/>
  <c r="H5" i="9" s="1"/>
  <c r="I5" i="9" s="1"/>
  <c r="G6" i="9"/>
  <c r="H6" i="9" s="1"/>
  <c r="G29" i="9"/>
  <c r="G68" i="9"/>
  <c r="H68" i="9" s="1"/>
  <c r="G74" i="9"/>
  <c r="H74" i="9" s="1"/>
  <c r="G11" i="9"/>
  <c r="H11" i="9" s="1"/>
  <c r="G55" i="9"/>
  <c r="H55" i="9" s="1"/>
  <c r="G12" i="9"/>
  <c r="G30" i="9"/>
  <c r="H30" i="9" s="1"/>
  <c r="G54" i="9"/>
  <c r="H54" i="9" s="1"/>
  <c r="G25" i="9"/>
  <c r="H25" i="9" s="1"/>
  <c r="G70" i="9"/>
  <c r="H70" i="9" s="1"/>
  <c r="G71" i="9"/>
  <c r="H71" i="9" s="1"/>
  <c r="G83" i="9"/>
  <c r="H83" i="9" s="1"/>
  <c r="G78" i="9"/>
  <c r="H78" i="9" s="1"/>
  <c r="G72" i="9"/>
  <c r="H72" i="9" s="1"/>
  <c r="G41" i="9"/>
  <c r="H33" i="9"/>
  <c r="G33" i="9"/>
  <c r="G45" i="9"/>
  <c r="H45" i="9" s="1"/>
  <c r="G59" i="9"/>
  <c r="H59" i="9" s="1"/>
  <c r="G67" i="9"/>
  <c r="H67" i="9" s="1"/>
  <c r="G76" i="9"/>
  <c r="H76" i="9" s="1"/>
  <c r="G80" i="9"/>
  <c r="H80" i="9" s="1"/>
  <c r="G48" i="9"/>
  <c r="H48" i="9" s="1"/>
  <c r="G31" i="9"/>
  <c r="H31" i="9" s="1"/>
  <c r="G58" i="9"/>
  <c r="H58" i="9" s="1"/>
  <c r="G75" i="9"/>
  <c r="H75" i="9" s="1"/>
  <c r="G81" i="9"/>
  <c r="H81" i="9" s="1"/>
  <c r="G65" i="9"/>
  <c r="H65" i="9" s="1"/>
  <c r="G26" i="9"/>
  <c r="H26" i="9" s="1"/>
  <c r="G47" i="9"/>
  <c r="H47" i="9" s="1"/>
  <c r="G53" i="9"/>
  <c r="H53" i="9" s="1"/>
  <c r="G37" i="9"/>
  <c r="H37" i="9" s="1"/>
  <c r="G63" i="9"/>
  <c r="H63" i="9" s="1"/>
  <c r="G52" i="9"/>
  <c r="H52" i="9" s="1"/>
  <c r="G64" i="9"/>
  <c r="H64" i="9" s="1"/>
  <c r="G66" i="9"/>
  <c r="H66" i="9" s="1"/>
  <c r="G60" i="9"/>
  <c r="H60" i="9" s="1"/>
  <c r="G32" i="9"/>
  <c r="H32" i="9" s="1"/>
  <c r="G38" i="9"/>
  <c r="H38" i="9" s="1"/>
  <c r="G20" i="9"/>
  <c r="H20" i="9" s="1"/>
  <c r="G82" i="9"/>
  <c r="H82" i="9" s="1"/>
  <c r="G36" i="9"/>
  <c r="H36" i="9" s="1"/>
  <c r="G69" i="9"/>
  <c r="G22" i="9"/>
  <c r="H22" i="9" s="1"/>
  <c r="G24" i="9"/>
  <c r="H24" i="9" s="1"/>
  <c r="G13" i="9"/>
  <c r="H13" i="9" s="1"/>
  <c r="G16" i="9"/>
  <c r="H16" i="9" s="1"/>
  <c r="G27" i="9"/>
  <c r="H27" i="9" s="1"/>
  <c r="G21" i="9"/>
  <c r="H21" i="9" s="1"/>
  <c r="G7" i="9"/>
  <c r="H7" i="9" s="1"/>
  <c r="G10" i="9"/>
  <c r="H10" i="9" s="1"/>
  <c r="G73" i="9"/>
  <c r="H73" i="9" s="1"/>
  <c r="G17" i="9"/>
  <c r="H17" i="9" s="1"/>
  <c r="G35" i="9"/>
  <c r="H35" i="9" s="1"/>
  <c r="G44" i="9"/>
  <c r="H44" i="9" s="1"/>
  <c r="G49" i="9"/>
  <c r="H49" i="9" s="1"/>
  <c r="G34" i="9"/>
  <c r="G56" i="9"/>
  <c r="H56" i="9" s="1"/>
  <c r="G39" i="9"/>
  <c r="H39" i="9" s="1"/>
  <c r="G15" i="9"/>
  <c r="H15" i="9" s="1"/>
  <c r="G40" i="9"/>
  <c r="G62" i="9"/>
  <c r="H62" i="9" s="1"/>
  <c r="G43" i="9"/>
  <c r="H43" i="9" s="1"/>
  <c r="H19" i="9"/>
  <c r="G19" i="9"/>
  <c r="G61" i="9"/>
  <c r="H61" i="9" s="1"/>
  <c r="G42" i="9"/>
  <c r="G8" i="9"/>
  <c r="H8" i="9" s="1"/>
  <c r="G14" i="9"/>
  <c r="H14" i="9" s="1"/>
  <c r="G28" i="9"/>
  <c r="H28" i="9" s="1"/>
  <c r="G18" i="9"/>
  <c r="H18" i="9" s="1"/>
  <c r="G46" i="9"/>
  <c r="H46" i="9" s="1"/>
  <c r="G57" i="9"/>
  <c r="H57" i="9" s="1"/>
  <c r="G79" i="9"/>
  <c r="H79" i="9" s="1"/>
  <c r="G51" i="9"/>
  <c r="H51" i="9" s="1"/>
  <c r="G50" i="9"/>
  <c r="H50" i="9" s="1"/>
  <c r="J5" i="9" l="1"/>
  <c r="J6" i="9" s="1"/>
  <c r="J7" i="9" s="1"/>
  <c r="J8" i="9" s="1"/>
  <c r="J9" i="9" s="1"/>
  <c r="J10" i="9" s="1"/>
  <c r="J11" i="9" s="1"/>
  <c r="J12" i="9" s="1"/>
  <c r="J13" i="9" s="1"/>
  <c r="J14" i="9" s="1"/>
  <c r="J15" i="9" s="1"/>
  <c r="J16" i="9" s="1"/>
  <c r="J17" i="9" s="1"/>
  <c r="J18" i="9" s="1"/>
  <c r="J19" i="9" s="1"/>
  <c r="J20" i="9" s="1"/>
  <c r="J21" i="9" s="1"/>
  <c r="J22" i="9" s="1"/>
  <c r="J23" i="9" s="1"/>
  <c r="J24" i="9" s="1"/>
  <c r="J25" i="9" s="1"/>
  <c r="J26" i="9" s="1"/>
  <c r="J27" i="9" s="1"/>
  <c r="J28" i="9" s="1"/>
  <c r="J29" i="9" s="1"/>
  <c r="J30" i="9" s="1"/>
  <c r="J31" i="9" s="1"/>
  <c r="J32" i="9" s="1"/>
  <c r="J33" i="9" s="1"/>
  <c r="J34" i="9" s="1"/>
  <c r="J35" i="9" s="1"/>
  <c r="J36" i="9" s="1"/>
  <c r="J37" i="9" s="1"/>
  <c r="J38" i="9" s="1"/>
  <c r="J39" i="9" s="1"/>
  <c r="J40" i="9" s="1"/>
  <c r="J41" i="9" s="1"/>
  <c r="J42" i="9" s="1"/>
  <c r="J43" i="9" s="1"/>
  <c r="J44" i="9" s="1"/>
  <c r="J45" i="9" s="1"/>
  <c r="J46" i="9" s="1"/>
  <c r="J47" i="9" s="1"/>
  <c r="J48" i="9" s="1"/>
  <c r="J49" i="9" s="1"/>
  <c r="J50" i="9" s="1"/>
  <c r="J51" i="9" s="1"/>
  <c r="J52" i="9" s="1"/>
  <c r="J53" i="9" s="1"/>
  <c r="J54" i="9" s="1"/>
  <c r="J55" i="9" s="1"/>
  <c r="J56" i="9" s="1"/>
  <c r="J57" i="9" s="1"/>
  <c r="J58" i="9" s="1"/>
  <c r="J59" i="9" s="1"/>
  <c r="J60" i="9" s="1"/>
  <c r="J61" i="9" s="1"/>
  <c r="J62" i="9" s="1"/>
  <c r="J63" i="9" s="1"/>
  <c r="J64" i="9" s="1"/>
  <c r="J65" i="9" s="1"/>
  <c r="J66" i="9" s="1"/>
  <c r="J67" i="9" s="1"/>
  <c r="J68" i="9" s="1"/>
  <c r="J69" i="9" s="1"/>
  <c r="J70" i="9" s="1"/>
  <c r="J71" i="9" s="1"/>
  <c r="J72" i="9" s="1"/>
  <c r="J73" i="9" s="1"/>
  <c r="J74" i="9" s="1"/>
  <c r="J75" i="9" s="1"/>
  <c r="J76" i="9" s="1"/>
  <c r="I87" i="9"/>
  <c r="H69" i="9"/>
  <c r="H42" i="9"/>
  <c r="H34" i="9"/>
  <c r="H12" i="9"/>
  <c r="H29" i="9"/>
  <c r="H41" i="9"/>
  <c r="H40" i="9"/>
  <c r="H77" i="9"/>
  <c r="I77" i="9" s="1"/>
  <c r="C24" i="8"/>
  <c r="J77" i="9" l="1"/>
  <c r="J78" i="9" s="1"/>
  <c r="J79" i="9" s="1"/>
  <c r="J80" i="9" s="1"/>
  <c r="J81" i="9" s="1"/>
  <c r="J82" i="9" s="1"/>
  <c r="J83" i="9" s="1"/>
  <c r="J84" i="9" s="1"/>
  <c r="J85" i="9" s="1"/>
  <c r="J86" i="9" s="1"/>
  <c r="L28" i="7"/>
  <c r="K28" i="7"/>
  <c r="J28" i="7"/>
  <c r="I28" i="7"/>
  <c r="H28" i="7"/>
  <c r="G28" i="7"/>
  <c r="F28" i="7"/>
  <c r="A8" i="7"/>
  <c r="O19" i="2" l="1"/>
  <c r="O13" i="2"/>
  <c r="O7" i="2"/>
  <c r="U7" i="2" s="1"/>
  <c r="N9" i="7" s="1"/>
  <c r="G127" i="1"/>
  <c r="H127" i="1" s="1"/>
  <c r="G129" i="1"/>
  <c r="H129" i="1" s="1"/>
  <c r="G130" i="1"/>
  <c r="H130" i="1" s="1"/>
  <c r="G131" i="1"/>
  <c r="H131" i="1" s="1"/>
  <c r="G133" i="1"/>
  <c r="H133" i="1" s="1"/>
  <c r="G134" i="1"/>
  <c r="H134" i="1" s="1"/>
  <c r="G135" i="1"/>
  <c r="H135" i="1" s="1"/>
  <c r="G125" i="1"/>
  <c r="H125" i="1" s="1"/>
  <c r="G136" i="1" l="1"/>
  <c r="C24" i="5"/>
  <c r="D43" i="4"/>
  <c r="D44" i="4" s="1"/>
  <c r="C43" i="4"/>
  <c r="C44" i="4" s="1"/>
  <c r="D39" i="4"/>
  <c r="C39" i="4"/>
  <c r="D32" i="4"/>
  <c r="C32" i="4"/>
  <c r="D20" i="4"/>
  <c r="C20" i="4"/>
  <c r="G139" i="1" l="1"/>
  <c r="H136" i="1"/>
  <c r="O25" i="2"/>
  <c r="G71" i="1"/>
  <c r="H71" i="1" s="1"/>
  <c r="G72" i="1"/>
  <c r="H72" i="1" s="1"/>
  <c r="G73" i="1"/>
  <c r="H73" i="1" s="1"/>
  <c r="G74" i="1"/>
  <c r="H74" i="1" s="1"/>
  <c r="G75" i="1"/>
  <c r="H75" i="1" s="1"/>
  <c r="G76" i="1"/>
  <c r="H76" i="1" s="1"/>
  <c r="G77" i="1"/>
  <c r="H77" i="1" s="1"/>
  <c r="G78" i="1"/>
  <c r="H78" i="1" s="1"/>
  <c r="G70" i="1"/>
  <c r="H70" i="1" s="1"/>
  <c r="G67" i="1"/>
  <c r="H67" i="1" s="1"/>
  <c r="G66" i="1"/>
  <c r="H66" i="1" s="1"/>
  <c r="L63" i="3"/>
  <c r="L64" i="3"/>
  <c r="L65" i="3"/>
  <c r="L66" i="3"/>
  <c r="L67" i="3"/>
  <c r="L68" i="3"/>
  <c r="L69" i="3"/>
  <c r="L70" i="3"/>
  <c r="L71" i="3"/>
  <c r="L72" i="3"/>
  <c r="L73" i="3"/>
  <c r="L62" i="3"/>
  <c r="L74" i="3" s="1"/>
  <c r="L54" i="3"/>
  <c r="L55" i="3"/>
  <c r="L56" i="3"/>
  <c r="L57" i="3"/>
  <c r="L58" i="3"/>
  <c r="L59" i="3"/>
  <c r="L53" i="3"/>
  <c r="L60" i="3" s="1"/>
  <c r="L48" i="3"/>
  <c r="L45" i="3"/>
  <c r="L46" i="3"/>
  <c r="L47" i="3"/>
  <c r="L49" i="3"/>
  <c r="L50" i="3"/>
  <c r="L51" i="3"/>
  <c r="L52" i="3"/>
  <c r="L44" i="3"/>
  <c r="L37" i="3"/>
  <c r="L34" i="3"/>
  <c r="L35" i="3"/>
  <c r="L36" i="3"/>
  <c r="L38" i="3"/>
  <c r="L39" i="3"/>
  <c r="L40" i="3"/>
  <c r="L33" i="3"/>
  <c r="L32" i="3"/>
  <c r="L25" i="3"/>
  <c r="L26" i="3"/>
  <c r="L27" i="3"/>
  <c r="L28" i="3"/>
  <c r="L29" i="3"/>
  <c r="L24" i="3"/>
  <c r="L23" i="3"/>
  <c r="L22" i="3"/>
  <c r="L30" i="3" s="1"/>
  <c r="L19" i="3"/>
  <c r="L18" i="3"/>
  <c r="L13" i="3"/>
  <c r="L14" i="3"/>
  <c r="L15" i="3"/>
  <c r="L16" i="3"/>
  <c r="L17" i="3"/>
  <c r="L12" i="3"/>
  <c r="L7" i="3"/>
  <c r="L8" i="3"/>
  <c r="L9" i="3"/>
  <c r="L10" i="3"/>
  <c r="L11" i="3"/>
  <c r="L6" i="3"/>
  <c r="L41" i="3" l="1"/>
  <c r="H139" i="1"/>
  <c r="U25" i="2"/>
  <c r="N27" i="7" s="1"/>
  <c r="H79" i="1"/>
  <c r="G79" i="1"/>
  <c r="L20" i="3"/>
  <c r="G121" i="1"/>
  <c r="H121" i="1" s="1"/>
  <c r="G120" i="1"/>
  <c r="H120" i="1" s="1"/>
  <c r="G115" i="1"/>
  <c r="H115" i="1" s="1"/>
  <c r="G116" i="1"/>
  <c r="H116" i="1" s="1"/>
  <c r="G117" i="1"/>
  <c r="H117" i="1" s="1"/>
  <c r="G114" i="1"/>
  <c r="H114" i="1" s="1"/>
  <c r="G111" i="1"/>
  <c r="G102" i="1"/>
  <c r="H102" i="1" s="1"/>
  <c r="G103" i="1"/>
  <c r="H103" i="1" s="1"/>
  <c r="G104" i="1"/>
  <c r="H104" i="1" s="1"/>
  <c r="G105" i="1"/>
  <c r="H105" i="1" s="1"/>
  <c r="G106" i="1"/>
  <c r="H106" i="1" s="1"/>
  <c r="G107" i="1"/>
  <c r="H107" i="1" s="1"/>
  <c r="G108" i="1"/>
  <c r="H108" i="1" s="1"/>
  <c r="G101" i="1"/>
  <c r="H101" i="1" s="1"/>
  <c r="G92" i="1"/>
  <c r="H92" i="1" s="1"/>
  <c r="G93" i="1"/>
  <c r="H93" i="1" s="1"/>
  <c r="G94" i="1"/>
  <c r="H94" i="1" s="1"/>
  <c r="G95" i="1"/>
  <c r="H95" i="1" s="1"/>
  <c r="G96" i="1"/>
  <c r="H96" i="1" s="1"/>
  <c r="G97" i="1"/>
  <c r="H97" i="1" s="1"/>
  <c r="G98" i="1"/>
  <c r="H98" i="1" s="1"/>
  <c r="G91" i="1"/>
  <c r="H91" i="1" s="1"/>
  <c r="G87" i="1"/>
  <c r="H87" i="1" s="1"/>
  <c r="G88" i="1"/>
  <c r="H88" i="1" s="1"/>
  <c r="G86" i="1"/>
  <c r="H86" i="1" s="1"/>
  <c r="H89" i="1" s="1"/>
  <c r="G82" i="1"/>
  <c r="H82" i="1" s="1"/>
  <c r="G83" i="1"/>
  <c r="H83" i="1" s="1"/>
  <c r="G81" i="1"/>
  <c r="H81" i="1" s="1"/>
  <c r="G65" i="1"/>
  <c r="H65" i="1" s="1"/>
  <c r="G64" i="1"/>
  <c r="H64" i="1" s="1"/>
  <c r="G60" i="1"/>
  <c r="H60" i="1" s="1"/>
  <c r="G61" i="1"/>
  <c r="H61" i="1" s="1"/>
  <c r="G59" i="1"/>
  <c r="H59" i="1" s="1"/>
  <c r="G55" i="1"/>
  <c r="H55" i="1" s="1"/>
  <c r="G56" i="1"/>
  <c r="H56" i="1" s="1"/>
  <c r="G54" i="1"/>
  <c r="H54" i="1" s="1"/>
  <c r="G51" i="1"/>
  <c r="H51" i="1" s="1"/>
  <c r="G50" i="1"/>
  <c r="H50" i="1" s="1"/>
  <c r="H52" i="1" s="1"/>
  <c r="G47" i="1"/>
  <c r="G46" i="1"/>
  <c r="G48" i="1" s="1"/>
  <c r="G42" i="1"/>
  <c r="H42" i="1" s="1"/>
  <c r="G43" i="1"/>
  <c r="H43" i="1" s="1"/>
  <c r="G41" i="1"/>
  <c r="H41" i="1" s="1"/>
  <c r="G40" i="1"/>
  <c r="H40" i="1" s="1"/>
  <c r="G35" i="1"/>
  <c r="H35" i="1" s="1"/>
  <c r="G36" i="1"/>
  <c r="H36" i="1" s="1"/>
  <c r="G37" i="1"/>
  <c r="H37" i="1" s="1"/>
  <c r="G34" i="1"/>
  <c r="H34" i="1" s="1"/>
  <c r="G29" i="1"/>
  <c r="H29" i="1" s="1"/>
  <c r="G30" i="1"/>
  <c r="H30" i="1" s="1"/>
  <c r="G31" i="1"/>
  <c r="H31" i="1" s="1"/>
  <c r="G28" i="1"/>
  <c r="H28" i="1" s="1"/>
  <c r="G25" i="1"/>
  <c r="G22" i="1"/>
  <c r="H22" i="1" s="1"/>
  <c r="G21" i="1"/>
  <c r="H21" i="1" s="1"/>
  <c r="G17" i="1"/>
  <c r="H17" i="1" s="1"/>
  <c r="G16" i="1"/>
  <c r="H16" i="1" s="1"/>
  <c r="G13" i="1"/>
  <c r="H13" i="1" s="1"/>
  <c r="G12" i="1"/>
  <c r="H12" i="1" s="1"/>
  <c r="G8" i="1"/>
  <c r="H8" i="1" s="1"/>
  <c r="G9" i="1"/>
  <c r="H9" i="1" s="1"/>
  <c r="G7" i="1"/>
  <c r="H7" i="1" s="1"/>
  <c r="H99" i="1" l="1"/>
  <c r="H23" i="1"/>
  <c r="H68" i="1"/>
  <c r="H109" i="1"/>
  <c r="H18" i="1"/>
  <c r="H62" i="1"/>
  <c r="H44" i="1"/>
  <c r="G112" i="1"/>
  <c r="H112" i="1" s="1"/>
  <c r="H111" i="1"/>
  <c r="G26" i="1"/>
  <c r="H26" i="1" s="1"/>
  <c r="H25" i="1"/>
  <c r="H84" i="1"/>
  <c r="H32" i="1"/>
  <c r="H38" i="1"/>
  <c r="H57" i="1"/>
  <c r="H14" i="1"/>
  <c r="H48" i="1"/>
  <c r="G62" i="1"/>
  <c r="O15" i="2" s="1"/>
  <c r="O17" i="2"/>
  <c r="G14" i="1"/>
  <c r="G18" i="1"/>
  <c r="G57" i="1"/>
  <c r="G122" i="1"/>
  <c r="G10" i="1"/>
  <c r="G118" i="1"/>
  <c r="G32" i="1"/>
  <c r="G68" i="1"/>
  <c r="G109" i="1"/>
  <c r="G44" i="1"/>
  <c r="G99" i="1"/>
  <c r="G84" i="1"/>
  <c r="G38" i="1"/>
  <c r="O8" i="2" l="1"/>
  <c r="U8" i="2" s="1"/>
  <c r="O22" i="2"/>
  <c r="O12" i="2"/>
  <c r="O9" i="2"/>
  <c r="U9" i="2" s="1"/>
  <c r="N11" i="7" s="1"/>
  <c r="O14" i="2"/>
  <c r="O23" i="2"/>
  <c r="O24" i="2"/>
  <c r="O10" i="2"/>
  <c r="U10" i="2" s="1"/>
  <c r="N12" i="7" s="1"/>
  <c r="O18" i="2"/>
  <c r="O20" i="2"/>
  <c r="O11" i="2"/>
  <c r="O21" i="2"/>
  <c r="O16" i="2"/>
  <c r="G19" i="1"/>
  <c r="H19" i="1"/>
  <c r="N10" i="7" l="1"/>
  <c r="U26" i="2"/>
  <c r="O26" i="2"/>
  <c r="N8" i="7" l="1"/>
  <c r="N28" i="7" s="1"/>
</calcChain>
</file>

<file path=xl/sharedStrings.xml><?xml version="1.0" encoding="utf-8"?>
<sst xmlns="http://schemas.openxmlformats.org/spreadsheetml/2006/main" count="986" uniqueCount="508">
  <si>
    <t>ORÇAMENTO</t>
  </si>
  <si>
    <t>Conclusão casa de farinha nos município de Brejo-MA</t>
  </si>
  <si>
    <t>ORÇAMENTO</t>
  </si>
  <si>
    <t>Num</t>
  </si>
  <si>
    <t>Descrição</t>
  </si>
  <si>
    <t>Un</t>
  </si>
  <si>
    <t>Quantidade</t>
  </si>
  <si>
    <t>Preço Unitário</t>
  </si>
  <si>
    <t>Importância</t>
  </si>
  <si>
    <t>ELABORAÇÃO DE PROJETO EXECUTIVO</t>
  </si>
  <si>
    <t>DESENHISTA DETALHISTA COM ENCARGOS COMPLEMENTARES</t>
  </si>
  <si>
    <t>H</t>
  </si>
  <si>
    <t>MOTORISTA DE VEIÍCULO LEVE COM ENCARGOS COMPLEMENTARES</t>
  </si>
  <si>
    <t>H</t>
  </si>
  <si>
    <t>CAMINHONETE CABINE SIMPLES COM MOTOR 1.6 FLEX, CÂMBIO MANUAL, POTÊNCIA 101/104 CV, 2 PORTAS - DEPRECIAÇÃO. AF_11/2015</t>
  </si>
  <si>
    <t>H</t>
  </si>
  <si>
    <t>Total  01.01</t>
  </si>
  <si>
    <t>MOBILIZAÇÃO E DESMOBILIZAÇÃO DA OBRA</t>
  </si>
  <si>
    <t>CAMINHONETE CABINE SIMPLES COM MOTOR 1.6 FLEX, CÂMBIO MANUAL, POTÊNCIA 101/104 CV, 2 PORTAS - DEPRECIAÇÃO. AF_11/2015</t>
  </si>
  <si>
    <t>H</t>
  </si>
  <si>
    <t>COORDENADOR/GERENTE DE OBRA COM ENCARGOS COMPLEMENTARES</t>
  </si>
  <si>
    <t>H</t>
  </si>
  <si>
    <t>Total  01.02</t>
  </si>
  <si>
    <t>CANTEIRO DE OBRAS</t>
  </si>
  <si>
    <t>LOCACAO DE CONTAINER 2,30 X 6,00 M, ALT. 2,50 M, COM 1 SANITARIO, PARA ESCRITORIO, COMPLETO, SEM DIVISORIAS INTERNAS (NAO INCLUI MOBILIZACAO/DESMOBILIZACAO)</t>
  </si>
  <si>
    <t>MÊS</t>
  </si>
  <si>
    <t>PLACA DE OBRA</t>
  </si>
  <si>
    <t>M²</t>
  </si>
  <si>
    <t>Total  01.03</t>
  </si>
  <si>
    <t>Total  01</t>
  </si>
  <si>
    <t>ADMINISTRAÇÃO LOCAL</t>
  </si>
  <si>
    <t>VIGIA NOTURNO COM ENCARGOS COMPLEMENTARES</t>
  </si>
  <si>
    <t>H</t>
  </si>
  <si>
    <t>AUXILIAR DE ESCRITORIO COM ENCARGOS COMPLEMENTARES</t>
  </si>
  <si>
    <t>MES</t>
  </si>
  <si>
    <t>Total  02</t>
  </si>
  <si>
    <t>SERVIÇOS INICIAIS</t>
  </si>
  <si>
    <t>LOCACAO CONVENCIONAL DE OBRA, UTILIZANDO GABARITO DE TÁBUAS CORRIDAS PONTALETADAS A CADA 2,00M -  2 UTILIZAÇÕES. AF_10/2018</t>
  </si>
  <si>
    <t>M</t>
  </si>
  <si>
    <t>Total  03</t>
  </si>
  <si>
    <t>MOVIMENTO DE TERRA</t>
  </si>
  <si>
    <t>REVOLVIMENTO E LIMPEZA MANUAL DE SOLO. AF_05/2018</t>
  </si>
  <si>
    <t>M2</t>
  </si>
  <si>
    <t>TRANSPORTE COM CAMINHÃO BASCULANTE DE 6 M³, EM VIA INTERNA (DENTRO DO CANTEIRO - UNIDADE: M3XKM). AF_07/2020</t>
  </si>
  <si>
    <t>M3XKM</t>
  </si>
  <si>
    <t>ESCAVAÇÃO MANUAL DE VALA PARA VIGA BALDRAME (INCLUINDO ESCAVAÇÃO PARA COLOCAÇÃO DE FÔRMAS). AF_06/2017</t>
  </si>
  <si>
    <t>M3</t>
  </si>
  <si>
    <t>REATERRO MANUAL APILOADO COM SOQUETE. AF_10/2017</t>
  </si>
  <si>
    <t>M3</t>
  </si>
  <si>
    <t>Total  04</t>
  </si>
  <si>
    <t>INFRAESTRUTURA</t>
  </si>
  <si>
    <t>CONCRETO CICLÓPICO FCK = 15MPA, 30% PEDRA DE MÃO EM VOLUME REAL, INCLUSIVE LANÇAMENTO. AF_05/2021</t>
  </si>
  <si>
    <t>M3</t>
  </si>
  <si>
    <t>ALVENARIA DE VEDAÇÃO DE BLOCOS VAZADOS DE CONCRETO APARENTE DE 9X19X39CM (ESPESSURA 9CM) E ARGAMASSA DE ASSENTAMENTO COM PREPARO MANUAL. AF_12/2021</t>
  </si>
  <si>
    <t>M2</t>
  </si>
  <si>
    <t>BALDRAME EM ALVENARIA DE PEDRA ARGAMASSADA, TRAÇO 1:5 (CIMENTO E AREIA)</t>
  </si>
  <si>
    <t>M3</t>
  </si>
  <si>
    <t>LASTRO DE CONCRETO MAGRO, APLICADO EM BLOCOS DE COROAMENTO OU SAPATAS, ESPESSURA DE 5 CM. AF_08/2017</t>
  </si>
  <si>
    <t>M2</t>
  </si>
  <si>
    <t>Total  05</t>
  </si>
  <si>
    <t>SUPRAESTRUTURA</t>
  </si>
  <si>
    <t>FABRICAÇÃO DE FÔRMA PARA PILARES E ESTRUTURAS SIMILARES, EM CHAPA DE MADEIRA COMPENSADA RESINADA, E = 17 MM. AF_09/2020</t>
  </si>
  <si>
    <t>M2</t>
  </si>
  <si>
    <t>ARMAÇÃO DE PILAR OU VIGA DE UMA ESTRUTURA CONVENCIONAL DE CONCRETO ARMADO EM UM EDIFÍCIO DE MÚLTIPLOS PAVIMENTOS UTILIZANDO AÇO CA-50 DE 10,0 MM - MONTAGEM. AF_12/2015</t>
  </si>
  <si>
    <t>KG</t>
  </si>
  <si>
    <t>ARMAÇÃO DE PILAR OU VIGA DE UMA ESTRUTURA CONVENCIONAL DE CONCRETO ARMADO EM UM EDIFÍCIO DE MÚLTIPLOS PAVIMENTOS UTILIZANDO AÇO CA-60 DE 5,0 MM - MONTAGEM. AF_12/2015</t>
  </si>
  <si>
    <t>KG</t>
  </si>
  <si>
    <t>EXECUÇÃO DE RADIER, ESPESSURA DE 10 CM, FCK = 30 MPA, COM USO DE FORMAS EM MADEIRA SERRADA. AF_09/2021</t>
  </si>
  <si>
    <t>m</t>
  </si>
  <si>
    <t>Total  06</t>
  </si>
  <si>
    <t>PAREDES E PAINÉIS</t>
  </si>
  <si>
    <t>ALVENARIA DE VEDAÇÃO DE BLOCOS VAZADOS DE CONCRETO APARENTE DE 9X19X39CM (ESPESSURA 9CM) E ARGAMASSA DE ASSENTAMENTO COM PREPARO MANUAL. AF_12/2021</t>
  </si>
  <si>
    <t>M2</t>
  </si>
  <si>
    <t>VERGA PRÉ-MOLDADA PARA JANELAS COM ATÉ 1,5 M DE VÃO. AF_03/2016</t>
  </si>
  <si>
    <t>M</t>
  </si>
  <si>
    <t>Total  07</t>
  </si>
  <si>
    <t>COBERTURA</t>
  </si>
  <si>
    <t>TELHAMENTO e RETELHAMENTO COM TELHA CERÂMICA CAPA-CANAL, TIPO COLONIAL, COM MAIS DE 2 ÁGUAS, INCLUSO TRANSPORTE VERTICAL. AF_07/2019</t>
  </si>
  <si>
    <t>M2</t>
  </si>
  <si>
    <t>TRAMA DE AÇO COMPOSTA POR RIPAS E CAIBROS PARA TELHADOS DE ATÉ 2 ÁGUAS PARA TELHA CERÂMICA CAPA-CANAL, INCLUSO TRANSPORTE VERTICAL. AF_07/2019</t>
  </si>
  <si>
    <t>M2</t>
  </si>
  <si>
    <t>Total  08</t>
  </si>
  <si>
    <t>ESQUADRIAS</t>
  </si>
  <si>
    <t>KIT DE PORTA DE MADEIRA PARA VERNIZ, SEMI-OCA (LEVE OU MÉDIA), PADRÃO POPULAR, 80X210CM, ESPESSURA DE 3,5CM, ITENS INCLUSOS: DOBRADIÇAS, MONTAGEM E INSTALAÇÃO DE BATENTE, FECHADURA COM EXECUÇÃO DO FURO - FORNECIMENTO E INSTALAÇÃO. AF_12/2019</t>
  </si>
  <si>
    <t>UN</t>
  </si>
  <si>
    <t>BASCULANTE - JANELA DE PVC BRANCO TIPO MAXIM-AR, COM VIDRO, BATENTE/REQUADRO E  FERRAGENS. EXCLUSIVE ACABAMENTO, GUARNIÇÃO/ALIZAR E CONTRAMARCO. FORNECIMENTO E INSTALAÇÃO. AF_12/2019</t>
  </si>
  <si>
    <t>M2</t>
  </si>
  <si>
    <t>PORTA DE FERRO, DE ABRIR, TIPO GRADE COM CHAPA, COM GUARNIÇÕES. AF_12/2019</t>
  </si>
  <si>
    <t>M2</t>
  </si>
  <si>
    <t>Total  09</t>
  </si>
  <si>
    <t>PAVIMENTAÇÃO</t>
  </si>
  <si>
    <t>CONTRAPISO EM ARGAMASSA TRAÇO 1:4 (CIMENTO E AREIA), PREPARO MANUAL, APLICADO EM ÁREAS SECAS SOBRE LAJE, ADERIDO, ACABAMENTO NÃO REFORÇADO, ESPESSURA 3CM. AF_07/2021</t>
  </si>
  <si>
    <t>M2</t>
  </si>
  <si>
    <t>REVESTIMENTO CERÂMICO /banheiros COM PLACAS TIPO PORCELANATO DE DIMENSÕES 60X60 CM APLICADA EM AMBIENTES. AF_06/2014</t>
  </si>
  <si>
    <t>M2</t>
  </si>
  <si>
    <t>EXECUÇÃO DE PASSEIO e reparos (CALÇADA) OU PISO DE CONCRETO COM CONCRETO MOLDADO IN LOCO, FEITO EM OBRA, ACABAMENTO CONVENCIONAL, ESPESSURA 6 CM, ARMADO. AF_07/2016</t>
  </si>
  <si>
    <t>M2</t>
  </si>
  <si>
    <t>Total  10</t>
  </si>
  <si>
    <t>REVESTIMENTO</t>
  </si>
  <si>
    <t>CHAPISCO APLICADO EM ALVENARIAS E ESTRUTURAS DE CONCRETO INTERNAS, COM COLHER DE PEDREIRO.  ARGAMASSA TRAÇO 1:3 COM PREPARO MANUAL. AF_06/2014</t>
  </si>
  <si>
    <t>M2</t>
  </si>
  <si>
    <t>EMBOÇO, PARA RECEBIMENTO DE CERÂMICA, EM ARGAMASSA TRAÇO 1:2:8, PREPARO MECÂNICO COM BETONEIRA 400L, APLICADO MANUALMENTE EM FACES INTERNAS DE PAREDES, PARA AMBIENTE COM ÁREA  MAIOR QUE 10M2, ESPESSURA DE 20MM, COM EXECUÇÃO DE TALISCAS. AF_06/2014</t>
  </si>
  <si>
    <t>M2</t>
  </si>
  <si>
    <t>PINTURA DA LOGOMARCA - CODEVASF, BASE EM MASSA ÚNICA, PARA RECEBIMENTO DE PINTURA, EM ARGAMASSA TRAÇO 1:2:8, PREPARO MANUAL, APLICADA MANUALMENTE EM FACES INTERNAS DE PAREDES, ESPESSURA DE 10MM, COM EXECUÇÃO DE TALISCAS. AF_06/2014</t>
  </si>
  <si>
    <t>M2</t>
  </si>
  <si>
    <t>REVESTIMENTO CERÂMICO PARA PAREDES - BANHEIROS COM PLACAS TIPO ESMALTADA EXTRA DE DIMENSÕES 20X20 CM APLICADAS EM AMBIENTES DE ÁREA MENOR QUE 5 M² NA ALTURA INTEIRA DAS PAREDES. AF_06/2014</t>
  </si>
  <si>
    <t>M2</t>
  </si>
  <si>
    <t>Total  11</t>
  </si>
  <si>
    <t>INSTALAÇÕES ELÉTRICAS</t>
  </si>
  <si>
    <t>PONTO DE ILUMINAÇÃO RESIDENCIAL INCLUINDO INTERRUPTOR SIMPLES, CAIXA ELÉTRICA, ELETRODUTO, CABO, RASGO, QUEBRA E CHUMBAMENTO (EXCLUINDO LUMINÁRIA E LÂMPADA). AF_01/2016</t>
  </si>
  <si>
    <t>UN</t>
  </si>
  <si>
    <t>PONTO ELETRICO EM TETO PONTO DE ILUMINAÇÃO RESIDENCIAL INCLUINDO INTERRUPTOR PARALELO (2 MÓDULOS), CAIXA ELÉTRICA, ELETRODUTO, CABO, RASGO, QUEBRA E CHUMBAMENTO (EXCLUINDO LUMINÁRIA E LÂMPADA). AF_01/2016</t>
  </si>
  <si>
    <t>UN</t>
  </si>
  <si>
    <t>QUADRO DE DISTRIBUIÇÃO DE LUZ EM PVC PARA 24 DISJUNTORES - FORNECIMENTO E INSTALAÇÃO. AF_10/2020</t>
  </si>
  <si>
    <t>UN</t>
  </si>
  <si>
    <t>QUADRO DE MEDIÇÃO GERAL DE ENERGIA PARA 1 MEDIDOR DE SOBREPOR - FORNECIMENTO E INSTALAÇÃO. AF_10/2020</t>
  </si>
  <si>
    <t>UN</t>
  </si>
  <si>
    <t>LUMINÁRIA TIPO PLAFON REDONDO COM VIDRO FOSCO, DE SOBREPOR, COM 1 LÂMPADA FLUORESCENTE DE 15 W, SEM REATOR - FORNECIMENTO E INSTALAÇÃO. AF_02/2020</t>
  </si>
  <si>
    <t>UN</t>
  </si>
  <si>
    <t>LUMINÁRIA TIPO PLAFON REDONDO COM VIDRO FOSCO, DE SOBREPOR, COM 2 LÂMPADAS FLUORESCENTES DE 15 W, SEM REATOR - FORNECIMENTO E INSTALAÇÃO. AF_02/2020</t>
  </si>
  <si>
    <t>UN</t>
  </si>
  <si>
    <t>ÁREA EXTERNA LUMINÁRIA ARANDELA TIPO MEIA LUA, DE SOBREPOR, COM 1 LÂMPADA FLUORESCENTE DE 15 W, SEM REATOR - FORNECIMENTO E INSTALAÇÃO. AF_02/2020</t>
  </si>
  <si>
    <t>UN</t>
  </si>
  <si>
    <t>PONTO DE TOMADA RESIDENCIAL INCLUINDO TOMADA (2 MÓDULOS) 10A/250V, CAIXA ELÉTRICA, ELETRODUTO, CABO, RASGO, QUEBRA E CHUMBAMENTO. AF_01/2016</t>
  </si>
  <si>
    <t>UN</t>
  </si>
  <si>
    <t>HASTE DE ATERRAMENTO 3/4  PARA SPDA - FORNECIMENTO E INSTALAÇÃO. AF_12/2017</t>
  </si>
  <si>
    <t>UN</t>
  </si>
  <si>
    <t>Total  12</t>
  </si>
  <si>
    <t>INSTALAÇÕES HIDRÁULICAS</t>
  </si>
  <si>
    <t>PONTO DE CONSUMO TERMINAL DE ÁGUA FRIA (SUBRAMAL) COM TUBULAÇÃO DE PVC, DN 25 MM, INSTALADO EM RAMAL DE ÁGUA, INCLUSOS RASGO E CHUMBAMENTO EM ALVENARIA. AF_12/2014</t>
  </si>
  <si>
    <t>UN</t>
  </si>
  <si>
    <t>KIT DE MISTURADOR BASE BRUTA DE LATÃO ¾" MONOCOMANDO PARA CHUVEIRO, INCLUSIVE CONEXÕES, INSTALADO EM RAMAL DE ÁGUA - FORNECIMENTO E INSTALAÇÃO. AF_12/2014</t>
  </si>
  <si>
    <t>UN</t>
  </si>
  <si>
    <t>CHUVEIRO ELÉTRICO COMUM CORPO PLÁSTICO, TIPO DUCHA ? FORNECIMENTO E INSTALAÇÃO. AF_01/2020</t>
  </si>
  <si>
    <t>UN</t>
  </si>
  <si>
    <t>Total  13</t>
  </si>
  <si>
    <t>INSTALAÇÕES DE COMBATE A INCÊNDIO</t>
  </si>
  <si>
    <t>LUMINÁRIA DE EMERGÊNCIA, COM 30 LÂMPADAS LED DE 2 W, SEM REATOR - FORNECIMENTO E INSTALAÇÃO. AF_02/2020</t>
  </si>
  <si>
    <t>UN</t>
  </si>
  <si>
    <t>SINALIZAÇÃO DE INCÊNDIO, marca no piso</t>
  </si>
  <si>
    <t>M2</t>
  </si>
  <si>
    <t>EXTINTOR DE INCÊNDIO PORTÁTIL COM CARGA DE CO2 DE 6 KG, CLASSE BC - FORNECIMENTO E INSTALAÇÃO. AF_10/2020_P</t>
  </si>
  <si>
    <t>UN</t>
  </si>
  <si>
    <t>Total  14</t>
  </si>
  <si>
    <t>INSTALAÇÕES SANITÁRIAS</t>
  </si>
  <si>
    <t>CAIXA ENTERRADA HIDRÁULICA RETANGULAR EM ALVENARIA COM TIJOLOS CERÂMICOS MACIÇOS, DIMENSÕES INTERNAS: 0,6X0,6X0,6 M PARA REDE DE ESGOTO. AF_12/2020</t>
  </si>
  <si>
    <t>UN</t>
  </si>
  <si>
    <t>CAIXA D´ÁGUA EM POLIETILENO, 1000 LITROS - FORNECIMENTO E INSTALAÇÃO. AF_06/2021</t>
  </si>
  <si>
    <t>UN</t>
  </si>
  <si>
    <t>RALO SIFONADO, PVC, DN 100 X 40 MM, JUNTA SOLDÁVEL, FORNECIDO E INSTALADO EM RAMAL DE DESCARGA OU EM RAMAL DE ESGOTO SANITÁRIO. AF_12/2014</t>
  </si>
  <si>
    <t>UN</t>
  </si>
  <si>
    <t>CAIXA SIFONADA, PVC, DN 100 X 100 X 50 MM, JUNTA ELÁSTICA, FORNECIDA E INSTALADA EM RAMAL DE DESCARGA OU EM RAMAL DE ESGOTO SANITÁRIO. AF_12/2014</t>
  </si>
  <si>
    <t>UN</t>
  </si>
  <si>
    <t>ESCAVAÇÃO MANUAL DE VALA COM PROFUNDIDADE MENOR OU IGUAL A 1,30 M. AF_03/2016</t>
  </si>
  <si>
    <t>M3</t>
  </si>
  <si>
    <t>TUBO PVC, SERIE NORMAL, ESGOTO PREDIAL, DN 40 MM, FORNECIDO E INSTALADO EM RAMAL DE DESCARGA OU RAMAL DE ESGOTO SANITÁRIO. AF_12/2014</t>
  </si>
  <si>
    <t>M</t>
  </si>
  <si>
    <t>M</t>
  </si>
  <si>
    <t>M</t>
  </si>
  <si>
    <t>Total  15</t>
  </si>
  <si>
    <t>LOUÇAS   E  ACESSÓRIOS</t>
  </si>
  <si>
    <t>VASO SANITARIO SIFONADO CONVENCIONAL COM LOUÇA BRANCA, INCLUSO CONJUNTO DE LIGAÇÃO PARA BACIA SANITÁRIA AJUSTÁVEL - FORNECIMENTO E INSTALAÇÃO. AF_10/2016</t>
  </si>
  <si>
    <t>UN</t>
  </si>
  <si>
    <t>PORTA TOALHA ROSTO EM METAL CROMADO, TIPO ARGOLA, INCLUSO FIXAÇÃO. AF_01/2020</t>
  </si>
  <si>
    <t>UN</t>
  </si>
  <si>
    <t>ASSENTO SANITÁRIO CONVENCIONAL - FORNECIMENTO E INSTALACAO. AF_01/2020</t>
  </si>
  <si>
    <t>UN</t>
  </si>
  <si>
    <t>TORNEIRA CROMADA DE MESA PARA LAVATORIO, TIPO MONOCOMANDO. AF_01/2020</t>
  </si>
  <si>
    <t>UN</t>
  </si>
  <si>
    <t>SABONETEIRA DE PAREDE EM PLASTICO ABS COM ACABAMENTO CROMADO E ACRILICO, INCLUSO FIXAÇÃO. AF_01/2020</t>
  </si>
  <si>
    <t>UN</t>
  </si>
  <si>
    <t>PAPELEIRA DE PAREDE EM METAL CROMADO SEM TAMPA, INCLUSO FIXAÇÃO. AF_01/2020</t>
  </si>
  <si>
    <t>UN</t>
  </si>
  <si>
    <t>BARRA DE APOIO EM "L", EM ACO INOX POLIDO 70 X 70 CM, FIXADA NA PAREDE - FORNECIMENTO E INSTALACAO. AF_01/2020</t>
  </si>
  <si>
    <t>UN</t>
  </si>
  <si>
    <t>BANCADA DE MÁRMORE SINTÉTICO 120 X 60CM, COM CUBA INTEGRADA, INCLUSO SIFÃO TIPO GARRAFA EM PVC, VÁLVULA EM PLÁSTICO CROMADO TIPO AMERICANA E TORNEIRA CROMADA LONGA, DE PAREDE, PADRÃO POPULAR - FORNECIMENTO E INSTALAÇÃO. AF_01/2020</t>
  </si>
  <si>
    <t>UN</t>
  </si>
  <si>
    <t>Total  16</t>
  </si>
  <si>
    <t>FORRO</t>
  </si>
  <si>
    <t>M2</t>
  </si>
  <si>
    <t>Total  17</t>
  </si>
  <si>
    <t>PINTURA</t>
  </si>
  <si>
    <t>APLICAÇÃO E LIXAMENTO DE MASSA LÁTEX EM PAREDES, DUAS DEMÃOS. AF_06/2014</t>
  </si>
  <si>
    <t>M2</t>
  </si>
  <si>
    <t>PINTURA COM TINTA ALQUÍDICA DE FUNDO (TIPO ZARCÃO) PULVERIZADA SOBRE PERFIL METÁLICO EXECUTADO EM FÁBRICA (POR DEMÃO). AF_01/2020_P</t>
  </si>
  <si>
    <t>M2</t>
  </si>
  <si>
    <t>APLICAÇÃO MANUAL DE PINTURA COM TINTA LÁTEX PVA EM PAREDES, DUAS DEMÃOS. AF_06/2014</t>
  </si>
  <si>
    <t>M2</t>
  </si>
  <si>
    <t>PINTURA DE SINALIZAÇÃO logomarca CODEVASF, APLICAÇÃO MANUAL</t>
  </si>
  <si>
    <t>M2</t>
  </si>
  <si>
    <t>Total  18</t>
  </si>
  <si>
    <t>LIMPEZA DA OBRA</t>
  </si>
  <si>
    <t>PLACAS DE INAGURAÇÃO EM AÇO, MODELO CODEVASF.</t>
  </si>
  <si>
    <t>UND</t>
  </si>
  <si>
    <t>LIMPEZA DE OBRA, UTILIZANDO ÁCIDO MURIÁTICO. AF_04/2019</t>
  </si>
  <si>
    <t>M2</t>
  </si>
  <si>
    <t>Total  19</t>
  </si>
  <si>
    <t>Resumo</t>
  </si>
  <si>
    <t>Total do orçamento</t>
  </si>
  <si>
    <t>TRABALHOS PRELIMINARES</t>
  </si>
  <si>
    <t>TUBO PVC, SERIE NORMAL, ESGOTO PREDIAL, DN 75 MM, FORNECIDO E INSTALADO EM RAMAL DE DESCARGA OU RAMAL DE ESGOTO SANITÁRIO. AF_08/2023</t>
  </si>
  <si>
    <t>TUBO PVC, SERIE NORMAL, ESGOTO PREDIAL, DN 100 MM, FORNECIDO E INSTALADO EM RAMAL DE DESCARGA OU RAMAL DE ESGOTO SANITÁRIO. AF_08/2023</t>
  </si>
  <si>
    <t>FORRO EM RÉGUAS DE PVC,área do banheiro e depósito, PARA AMBIENTES RESIDENCIAIS, INCLUSIVE ESTRUTURA DE FIXAÇÃO. AF_08/2023_P</t>
  </si>
  <si>
    <t>BDI (25%)</t>
  </si>
  <si>
    <t>EQUIPAMENTOS</t>
  </si>
  <si>
    <t>Conclusão Casa de Farinha no município de Brejo-MA</t>
  </si>
  <si>
    <t>DESENHISTA DETALHISTA</t>
  </si>
  <si>
    <t>EXAMES - HORISTA (COLETADO CAIXA)</t>
  </si>
  <si>
    <t>FERRAMENTAS - FAMILIA TOPOGRAFO - HORISTA (ENCARGOS COMPLEMENTARES - COLETADO CAIXA)</t>
  </si>
  <si>
    <t>EPI - FAMILIA TOPOGRAFO - HORISTA (ENCARGOS COMPLEMENTARES - COLETADO CAIXA)</t>
  </si>
  <si>
    <t>CURSO DE CAPACITAÇÃO PARA DESENHISTA DETALHISTA (ENCARGOS COMPLEMENTARES) - HORISTA</t>
  </si>
  <si>
    <t>MOTORISTA DE CARRO DE PASSEIO</t>
  </si>
  <si>
    <t>TRANSPORTE - HORISTA (COLETADO CAIXA)</t>
  </si>
  <si>
    <t>EPI - FAMILIA OPERADOR ESCAVADEIRA - HORISTA (ENCARGOS COMPLEMENTARES - COLETADO CAIXA)</t>
  </si>
  <si>
    <t>CURSO DE CAPACITAÇÃO PARA MOTORISTA DE VEÍCULO LEVE (ENCARGOS COMPLEMENTARES) - HORISTA</t>
  </si>
  <si>
    <t>PICAPE CABINE SIMPLES COM MOTOR 1.6 FLEX, CAMBIO MANUAL, POTENCIA 101/104 CV, 2 PORTAS</t>
  </si>
  <si>
    <t>COORDENADOR / GERENTE DE OBRA</t>
  </si>
  <si>
    <t>FERRAMENTAS - FAMILIA ENGENHEIRO CIVIL - HORISTA (ENCARGOS COMPLEMENTARES - COLETADO CAIXA)</t>
  </si>
  <si>
    <t>EPI - FAMILIA ENGENHEIRO CIVIL - HORISTA (ENCARGOS COMPLEMENTARES - COLETADO CAIXA)</t>
  </si>
  <si>
    <t>CURSO DE CAPACITAÇÃO PARA COORDENADOR/GERENTE DE OBRA (ENCARGOS COMPLEMENTARES) - HORISTA</t>
  </si>
  <si>
    <t>CARPINTEIRO DE FORMAS COM ENCARGOS COMPLEMENTARES</t>
  </si>
  <si>
    <t>AJUDANTE DE CARPINTEIRO COM ENCARGOS COMPLEMENTARES</t>
  </si>
  <si>
    <t>PREGO POLIDO COM CABECA 17 X 21</t>
  </si>
  <si>
    <t>VIGIA NOTURNO, HORA EFETIVAMENTE TRABALHADA DE 22 H AS 5 H (COM ADICIONAL NOTURNO)</t>
  </si>
  <si>
    <t>FERRAMENTAS - FAMILIA SERVENTE - HORISTA (ENCARGOS COMPLEMENTARES - COLETADO CAIXA)</t>
  </si>
  <si>
    <t>EPI - FAMILIA SERVENTE - HORISTA (ENCARGOS COMPLEMENTARES - COLETADO CAIXA)</t>
  </si>
  <si>
    <t>CURSO DE CAPACITAÇÃO PARA VIGIA NOTURNO (ENCARGOS COMPLEMENTARES) - HORISTA</t>
  </si>
  <si>
    <t>AUXILIAR DE ESCRITORIO (MENSALISTA)</t>
  </si>
  <si>
    <t>EXAMES - MENSALISTA (COLETADO CAIXA)</t>
  </si>
  <si>
    <t>SEGURO - MENSALISTA (COLETADO CAIXA)</t>
  </si>
  <si>
    <t>FERRAMENTAS - FAMILIA ALMOXARIFE - MENSALISTA (ENCARGOS COMPLEMENTARES - COLETADO CAIXA)</t>
  </si>
  <si>
    <t>EPI - FAMILIA ALMOXARIFE - MENSALISTA (ENCARGOS COMPLEMENTARES - COLETADO CAIXA)</t>
  </si>
  <si>
    <t>CURSO DE CAPACITAÇÃO PARA AUXILIAR DE ESCRITÓRIO (ENCARGOS COMPLEMENTARES) - MENSALISTA</t>
  </si>
  <si>
    <t>SARRAFO NAO APARELHADO *2,5 X 7* CM, EM MACARANDUBA, ANGELIM OU EQUIVALENTE DA REGIAO -  BRUTA</t>
  </si>
  <si>
    <t>CAIBRO NAO APARELHADO  *7,5 X 7,5* CM, EM MACARANDUBA, ANGELIM OU EQUIVALENTE DA REGIAO -  BRUTA</t>
  </si>
  <si>
    <t>TINTA ACRILICA PREMIUM, COR BRANCO FOSCO</t>
  </si>
  <si>
    <t>L</t>
  </si>
  <si>
    <t>TABUA *2,5 X 23* CM EM PINUS, MISTA OU EQUIVALENTE DA REGIAO - BRUTA</t>
  </si>
  <si>
    <t>SERRA CIRCULAR DE BANCADA COM MOTOR ELÉTRICO POTÊNCIA DE 5HP, COM COIFA PARA DISCO 10" - CHP DIURNO. AF_08/2015</t>
  </si>
  <si>
    <t>CHP</t>
  </si>
  <si>
    <t>SERRA CIRCULAR DE BANCADA COM MOTOR ELÉTRICO POTÊNCIA DE 5HP, COM COIFA PARA DISCO 10" - CHI DIURNO. AF_08/2015</t>
  </si>
  <si>
    <t>CHI</t>
  </si>
  <si>
    <t>CONCRETO MAGRO PARA LASTRO, TRAÇO 1:4,5:4,5 (CIMENTO/ AREIA MÉDIA/ BRITA 1)  - PREPARO MANUAL. AF_07/2016</t>
  </si>
  <si>
    <t>M³</t>
  </si>
  <si>
    <t>MARCAÇÃO DE PONTOS EM GABARITO OU CAVALETE. AF_10/2018</t>
  </si>
  <si>
    <t>PLACA DE OBRA (PARA CONSTRUCAO CIVIL) EM CHAPA GALVANIZADA *N. 22*, ADESIVADA, DE *2,4 X 1,2* M (SEM POSTES PARA FIXACAO)</t>
  </si>
  <si>
    <t>PREGO DE ACO POLIDO COM CABECA 10 X 10 (7/8 X 17)</t>
  </si>
  <si>
    <t>PREGO DE ACO POLIDO COM CABECA 17 X 27 (2 1/2 X 11)</t>
  </si>
  <si>
    <t>PINTURA IMUNIZANTE PARA MADEIRA, 2 DEMÃOS. AF_01/2021</t>
  </si>
  <si>
    <t xml:space="preserve">m² </t>
  </si>
  <si>
    <t>SARRAFO *2,5 X 10* CM EM PINUS, MISTA OU EQUIVALENTE DA REGIAO - BRUTA</t>
  </si>
  <si>
    <t>ALIMENTACAO - HORISTA (COLETADO CAIXA - ENCARGOS COMPLEMENTARES)</t>
  </si>
  <si>
    <t>SEGURO - HORISTA (COLETADO CAIXA - ENCARGOS COMPLEMENTARES)</t>
  </si>
  <si>
    <t>ENCARGOS SOCIAIS SOBRE PREÇOS DA MÃO DE OBRA HORISTA E MENSALISTA</t>
  </si>
  <si>
    <t>CÓDIGO</t>
  </si>
  <si>
    <t>DESCRIÇÃO</t>
  </si>
  <si>
    <t>HORISTA %</t>
  </si>
  <si>
    <t>MENSALISTA %</t>
  </si>
  <si>
    <t>GRUPO A</t>
  </si>
  <si>
    <t>A1</t>
  </si>
  <si>
    <t>INSS</t>
  </si>
  <si>
    <t>A2</t>
  </si>
  <si>
    <t>SESI</t>
  </si>
  <si>
    <t>A3</t>
  </si>
  <si>
    <t>SENAI</t>
  </si>
  <si>
    <t>A4</t>
  </si>
  <si>
    <t>INCRA</t>
  </si>
  <si>
    <t>A5</t>
  </si>
  <si>
    <t>SEBRAE</t>
  </si>
  <si>
    <t>A6</t>
  </si>
  <si>
    <t>SALÁRIO EDUCAÇÃO</t>
  </si>
  <si>
    <t>A7</t>
  </si>
  <si>
    <t>SEGURO CONTRA ACIDENTES DE TRABALHO</t>
  </si>
  <si>
    <t>A8</t>
  </si>
  <si>
    <t>FGTS</t>
  </si>
  <si>
    <t>A9</t>
  </si>
  <si>
    <t>SECONCI</t>
  </si>
  <si>
    <t>A</t>
  </si>
  <si>
    <t>TOTAL</t>
  </si>
  <si>
    <t>GRUPO B</t>
  </si>
  <si>
    <t>B1</t>
  </si>
  <si>
    <t>REPOUSO SEMANAL REMUNERADO</t>
  </si>
  <si>
    <t>0,00</t>
  </si>
  <si>
    <t>B2</t>
  </si>
  <si>
    <t>FERIADOS</t>
  </si>
  <si>
    <t>B3</t>
  </si>
  <si>
    <t>AUXÍLIO ENFERMIDADE</t>
  </si>
  <si>
    <t>B4</t>
  </si>
  <si>
    <t>13º SALÁRIO</t>
  </si>
  <si>
    <t>B5</t>
  </si>
  <si>
    <t>LICENÇA PATERNIDADE</t>
  </si>
  <si>
    <t>B6</t>
  </si>
  <si>
    <t>FALTAS JUSTIFICADAS</t>
  </si>
  <si>
    <t>B7</t>
  </si>
  <si>
    <t>DIAS DE CHUVAS</t>
  </si>
  <si>
    <t>B8</t>
  </si>
  <si>
    <t>AUXÍLIO ACIDENTE DE TRABALHO</t>
  </si>
  <si>
    <t>B9</t>
  </si>
  <si>
    <t>FÉRIAS GOZADAS</t>
  </si>
  <si>
    <t>B10</t>
  </si>
  <si>
    <t>SALÁRIO MATERNIDADE</t>
  </si>
  <si>
    <t>B</t>
  </si>
  <si>
    <t>TOTAL DOS ENCARGOS SOCIAIS QUE RECEBEM INCIDÊNCIAS DE A</t>
  </si>
  <si>
    <t>GRUPO C</t>
  </si>
  <si>
    <t>C1</t>
  </si>
  <si>
    <t>AVISO PRÉVIO INDENIZADO</t>
  </si>
  <si>
    <t>C2</t>
  </si>
  <si>
    <t>AVISO PRÉVIO TRABALHADO</t>
  </si>
  <si>
    <t>C3</t>
  </si>
  <si>
    <t>FÉRIAS (INDENIZADAS)</t>
  </si>
  <si>
    <t>C4</t>
  </si>
  <si>
    <t>DEPÓSITO RESCISÃO SEM JUSTA CAUSA</t>
  </si>
  <si>
    <t>C5</t>
  </si>
  <si>
    <t>INDENIZAÇÃO ADICIONAL</t>
  </si>
  <si>
    <t>C</t>
  </si>
  <si>
    <t>TOTAL DOS ENCARGOS SOCIAIS QUE NÃO RECEBEM INCIDÊNCIAS GLOBAIS DE A</t>
  </si>
  <si>
    <t>GRUPO D</t>
  </si>
  <si>
    <t>D1</t>
  </si>
  <si>
    <t>REINCIDÊNCIA DE GRUPO A SOBRE GRUPO B</t>
  </si>
  <si>
    <t>D2</t>
  </si>
  <si>
    <t>REINCIDÊNCIA DE GRUPO A SOBRE AVISO PRÉVIO TRABALHADO E REINCIDÊNCIA DO FGTS SOBRE AVISO PRÉVIO INDENIZADO</t>
  </si>
  <si>
    <t>D</t>
  </si>
  <si>
    <t>TOTAL (A+B+C+D)</t>
  </si>
  <si>
    <t>Cálculo de BDI</t>
  </si>
  <si>
    <t>N° Contrato</t>
  </si>
  <si>
    <t>PROPONENTE/TOMADOR</t>
  </si>
  <si>
    <t>OBJETO</t>
  </si>
  <si>
    <t>TIPO DE OBRA DO EMPREENDIMENTO</t>
  </si>
  <si>
    <t>DESONERAÇÃO</t>
  </si>
  <si>
    <t>Construção de Edifícios e Reformas (Quadras, unidades habitacionais, escolas, etc.)</t>
  </si>
  <si>
    <t>Conforme legislação tributária municipal, definir estimativa de percentual da base de cálculo para o ISS</t>
  </si>
  <si>
    <t>Sobre a base de cálculo, definir a respecticva alíquota do ISS (entre 2% e 5%)</t>
  </si>
  <si>
    <t>Itens</t>
  </si>
  <si>
    <t>Siglas</t>
  </si>
  <si>
    <t>%Adotado</t>
  </si>
  <si>
    <t>Situação</t>
  </si>
  <si>
    <t>1° Quartil</t>
  </si>
  <si>
    <t>Médio</t>
  </si>
  <si>
    <t>3° Quartil</t>
  </si>
  <si>
    <t>Administração Central</t>
  </si>
  <si>
    <t>AC</t>
  </si>
  <si>
    <t>Seguro e Garantia</t>
  </si>
  <si>
    <t>SG</t>
  </si>
  <si>
    <t>Risco</t>
  </si>
  <si>
    <t>Despesas Financeiras</t>
  </si>
  <si>
    <t>DF</t>
  </si>
  <si>
    <t>Lucro</t>
  </si>
  <si>
    <t>Tributos (impostos COFINS 3% E PIS 0,65%)</t>
  </si>
  <si>
    <t>CP</t>
  </si>
  <si>
    <t>Tributos (ISS, variável de acordo com o município)</t>
  </si>
  <si>
    <t>ISS</t>
  </si>
  <si>
    <t>BDI SEM desoneração</t>
  </si>
  <si>
    <t>BDI PAD</t>
  </si>
  <si>
    <t>ok</t>
  </si>
  <si>
    <t>Fonte da composição, valores de referência e fórmula do BDI:  Acórdão 2622/2013-TCU-Plenário</t>
  </si>
  <si>
    <t>Desoneração: Lei n°13.161/2015</t>
  </si>
  <si>
    <t>BDI (15%)</t>
  </si>
  <si>
    <t>CONJUNTO PARA CEVADEIRA</t>
  </si>
  <si>
    <t>1.1</t>
  </si>
  <si>
    <t>Cevador de mandioca com estrutura em cantoneira L de 1 1/2" em aço carbono e gabinete de madeira 0,60 x 0,85 x 0,45 cm, com motor WEG monofásico de 5.0 CV, 220/440 volts, com chave magnética WEG monofásica 5.0 CV, Polia A 100, Correia A -65 - Instalação e montagem</t>
  </si>
  <si>
    <t>CONJUNTO PARA FORNO ROTATIVO</t>
  </si>
  <si>
    <t>2.1</t>
  </si>
  <si>
    <t>FORNO INDUSTRIAL AUTOMÁTICO- Construído em chapa de aço INOX AISI 304, com mínimo de 1,80 m de diâmetro, espessura 3/16”, altura (laterais) 0,30 m, espessura 1/8, fundo plano reforçado por pinos para aquecimento através de vapor de caldeira; Mexedor mecânico, saída lateral para o produto, motor elétrico de 5 Hp, 4 polos, c/ polia de 03 velocidades e chave elétrica de botão; equipado com manômetro, purgador, registro de vapor e válvula de segurança. Capacidade de 75 a 100 Kg/hora. Garantia mínima de 12 (doze) meses - Instalação e montagem</t>
  </si>
  <si>
    <t>EQUIPAMENTOS DIVERSOS</t>
  </si>
  <si>
    <t>3.1</t>
  </si>
  <si>
    <t>Forno para Farinha Manual Quadrado 2x2 chapa de ferro 3/16" em aço carbono</t>
  </si>
  <si>
    <t>Prensa Manual para farinha 400 kg de 1,80 x 1,00 em aço carbono, com parafuso de 2 1/2" x 1,00 m com 12 (doze) camadas.</t>
  </si>
  <si>
    <t>Balança eletrônica Semi-automática 300kg – Instalação e Montagem</t>
  </si>
  <si>
    <t>EQUIPAMENTOS AUXILIARES</t>
  </si>
  <si>
    <t>Rodo de madeira</t>
  </si>
  <si>
    <t>Peneira de malha em aço - 1,30x1,00m</t>
  </si>
  <si>
    <t>Pá metálica c/ cabo de madeira e bico quadrado</t>
  </si>
  <si>
    <t>4.1</t>
  </si>
  <si>
    <t>4.2</t>
  </si>
  <si>
    <t>4.3</t>
  </si>
  <si>
    <t>01 - TRABALHOS PRELIMINARES</t>
  </si>
  <si>
    <t>20 - EQUIPAMENTOS</t>
  </si>
  <si>
    <t xml:space="preserve">02 - ADMINISTRAÇÃO LOCAL </t>
  </si>
  <si>
    <t>03 - SERVIÇOS INICIAIS</t>
  </si>
  <si>
    <t>04 - MOVIMENTO DE TERRA</t>
  </si>
  <si>
    <t>05 - INFRAESTRUTURA</t>
  </si>
  <si>
    <t>06 - SUPRAESTRUTURA</t>
  </si>
  <si>
    <t>07 - PAREDES E PAINÉIS</t>
  </si>
  <si>
    <t>08 - COBERTURA</t>
  </si>
  <si>
    <t>09 - ESQUADRIAS</t>
  </si>
  <si>
    <t>10 - PAVIMENTAÇÃO</t>
  </si>
  <si>
    <t>11 - REVESTIMENTO</t>
  </si>
  <si>
    <t>12 - INSTALAÇÕES ELÉTRICAS</t>
  </si>
  <si>
    <t>13 - INSTALAÇÕES HIDRÁULICAS</t>
  </si>
  <si>
    <t>14 - INSTALAÇÕES DE COMBATE A INCÊNDIO</t>
  </si>
  <si>
    <t>15 - INSTALAÇÕES SANITÁRIAS</t>
  </si>
  <si>
    <t>17 - FORRO</t>
  </si>
  <si>
    <t>18 - PINTURA</t>
  </si>
  <si>
    <t>19 - LIMPEZA DA OBRA</t>
  </si>
  <si>
    <t>MÊS 01</t>
  </si>
  <si>
    <t>MÊS 02</t>
  </si>
  <si>
    <t>MÊS 03</t>
  </si>
  <si>
    <t>MÊS 04</t>
  </si>
  <si>
    <t xml:space="preserve">MÊS 05 </t>
  </si>
  <si>
    <t>MÊS 06</t>
  </si>
  <si>
    <t>MÊS 07</t>
  </si>
  <si>
    <t>MÊS 08</t>
  </si>
  <si>
    <t>TOTAL C/BDI</t>
  </si>
  <si>
    <t>16 - LOUÇAS E ACESSÓRIOS</t>
  </si>
  <si>
    <t>CRONOGRAMA FÍSICO/FINANCEIRO</t>
  </si>
  <si>
    <t>Obra/Projeto: CONCLUSÃO DE AGROINDUSTRIA DE CASA DE FARINHA NO MUNICIPIO DE BREJO/MA
Local / Implantação: ZONA RURAL DE BREJO
Proponente:       Concedente: CODEVASF   BDI: 25,00%
Data Ref: SINAPI 08/2023                        Encargos Sociais:  114,08%(HORA) 71,34%(MÊS)</t>
  </si>
  <si>
    <t xml:space="preserve">AQUISIÇÃO DE EQUIPAMENTOS PARA AS AGROINDÚSTRIAS </t>
  </si>
  <si>
    <t>MERO FORNECIMENTO DE MATERIAIS E EQUIPAMENTOS</t>
  </si>
  <si>
    <t>Item</t>
  </si>
  <si>
    <t>Código</t>
  </si>
  <si>
    <t>1.2</t>
  </si>
  <si>
    <t>1.3</t>
  </si>
  <si>
    <t>2.2</t>
  </si>
  <si>
    <t>5.1</t>
  </si>
  <si>
    <t>1.1.1</t>
  </si>
  <si>
    <t>1.1.2</t>
  </si>
  <si>
    <t>1.1.3</t>
  </si>
  <si>
    <t>1.2.1</t>
  </si>
  <si>
    <t>1.2.2</t>
  </si>
  <si>
    <t>1.3.1</t>
  </si>
  <si>
    <t>1.3.2</t>
  </si>
  <si>
    <t>4.4</t>
  </si>
  <si>
    <t>5.2</t>
  </si>
  <si>
    <t>5.3</t>
  </si>
  <si>
    <t>5.4</t>
  </si>
  <si>
    <t>6.1</t>
  </si>
  <si>
    <t>6.2</t>
  </si>
  <si>
    <t>6.3</t>
  </si>
  <si>
    <t>6.4</t>
  </si>
  <si>
    <t>7.1</t>
  </si>
  <si>
    <t>7.2</t>
  </si>
  <si>
    <t>8.1</t>
  </si>
  <si>
    <t>8.2</t>
  </si>
  <si>
    <t>9.1</t>
  </si>
  <si>
    <t>9.2</t>
  </si>
  <si>
    <t>9.3</t>
  </si>
  <si>
    <t>10.1</t>
  </si>
  <si>
    <t>10.2</t>
  </si>
  <si>
    <t>10.3</t>
  </si>
  <si>
    <t>11.1</t>
  </si>
  <si>
    <t>11.2</t>
  </si>
  <si>
    <t>11.3</t>
  </si>
  <si>
    <t>11.4</t>
  </si>
  <si>
    <t>12.1</t>
  </si>
  <si>
    <t>12.2</t>
  </si>
  <si>
    <t>12.3</t>
  </si>
  <si>
    <t>12.4</t>
  </si>
  <si>
    <t>12.5</t>
  </si>
  <si>
    <t>12.6</t>
  </si>
  <si>
    <t>12.7</t>
  </si>
  <si>
    <t>12.8</t>
  </si>
  <si>
    <t>12.9</t>
  </si>
  <si>
    <t>13.1</t>
  </si>
  <si>
    <t>13.2</t>
  </si>
  <si>
    <t>13.3</t>
  </si>
  <si>
    <t>14.1</t>
  </si>
  <si>
    <t>14.2</t>
  </si>
  <si>
    <t>14.3</t>
  </si>
  <si>
    <t>15.1</t>
  </si>
  <si>
    <t>15.2</t>
  </si>
  <si>
    <t>15.3</t>
  </si>
  <si>
    <t>15.4</t>
  </si>
  <si>
    <t>15.5</t>
  </si>
  <si>
    <t>15.6</t>
  </si>
  <si>
    <t>15.7</t>
  </si>
  <si>
    <t>15.8</t>
  </si>
  <si>
    <t>16.1</t>
  </si>
  <si>
    <t>16.2</t>
  </si>
  <si>
    <t>16.3</t>
  </si>
  <si>
    <t>16.4</t>
  </si>
  <si>
    <t>16.5</t>
  </si>
  <si>
    <t>16.6</t>
  </si>
  <si>
    <t>16.7</t>
  </si>
  <si>
    <t>16.8</t>
  </si>
  <si>
    <t>17.1</t>
  </si>
  <si>
    <t>18.1</t>
  </si>
  <si>
    <t>18.2</t>
  </si>
  <si>
    <t>18.3</t>
  </si>
  <si>
    <t>18.4</t>
  </si>
  <si>
    <t>19.1</t>
  </si>
  <si>
    <t>19.2</t>
  </si>
  <si>
    <t>20.1</t>
  </si>
  <si>
    <t>20.2</t>
  </si>
  <si>
    <t>20.1.1</t>
  </si>
  <si>
    <t>20.2.1</t>
  </si>
  <si>
    <t>20.3</t>
  </si>
  <si>
    <t>20.3.1</t>
  </si>
  <si>
    <t>20.3.2</t>
  </si>
  <si>
    <t>20.3.3</t>
  </si>
  <si>
    <t>20.4</t>
  </si>
  <si>
    <t>20.4.1</t>
  </si>
  <si>
    <t>20.4.2</t>
  </si>
  <si>
    <t>20.4.3</t>
  </si>
  <si>
    <t>Total 20</t>
  </si>
  <si>
    <t>Peso %</t>
  </si>
  <si>
    <t>Faixa</t>
  </si>
  <si>
    <t>Peso Acumulado %</t>
  </si>
  <si>
    <t>Total c/ equipamentos</t>
  </si>
  <si>
    <t>Total  do orçamentos s/ equip</t>
  </si>
  <si>
    <t>O valor do orçamento ascende a cento e oitenta e quatro mil, seiscentos e quarenta e quatro reais e oitenta e dois centavos</t>
  </si>
  <si>
    <t>COMPOSIÇÕES PROPRIAS</t>
  </si>
  <si>
    <t>CURVA ABC</t>
  </si>
  <si>
    <t>CPU 02</t>
  </si>
  <si>
    <t>CPU 01</t>
  </si>
  <si>
    <t>CPU 03</t>
  </si>
  <si>
    <t>CPU 04</t>
  </si>
  <si>
    <t>CPU 05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</si>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</sst>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R$&quot;\ * #,##0.00_-;\-&quot;R$&quot;\ * #,##0.00_-;_-&quot;R$&quot;\ * &quot;-&quot;??_-;_-@_-"/>
    <numFmt numFmtId="164" formatCode="#,##0.000"/>
    <numFmt numFmtId="165" formatCode="#,##0.0000"/>
    <numFmt numFmtId="166" formatCode="#,##0.000000"/>
    <numFmt numFmtId="167" formatCode="&quot;R$&quot;\ #,##0.00"/>
  </numFmts>
  <fonts count="27" x14ac:knownFonts="1">
    <font>
      <sz val="12"/>
      <color rgb="FF000000"/>
      <name val="Verdana"/>
      <family val="2"/>
    </font>
    <font>
      <b/>
      <sz val="20"/>
      <color rgb="FF000000"/>
      <name val="Arial"/>
      <family val="2"/>
    </font>
    <font>
      <sz val="9.9499999999999993"/>
      <color rgb="FF000000"/>
      <name val="Arial"/>
      <family val="2"/>
    </font>
    <font>
      <sz val="9"/>
      <color rgb="FF000000"/>
      <name val="Arial"/>
      <family val="2"/>
    </font>
    <font>
      <b/>
      <i/>
      <sz val="20"/>
      <color rgb="FF000000"/>
      <name val="Arial"/>
      <family val="2"/>
    </font>
    <font>
      <b/>
      <i/>
      <sz val="11"/>
      <color rgb="FF000000"/>
      <name val="Arial"/>
      <family val="2"/>
    </font>
    <font>
      <b/>
      <sz val="9"/>
      <color rgb="FF000000"/>
      <name val="Arial"/>
      <family val="2"/>
    </font>
    <font>
      <b/>
      <sz val="9.9499999999999993"/>
      <color rgb="FF000000"/>
      <name val="Arial"/>
      <family val="2"/>
    </font>
    <font>
      <b/>
      <i/>
      <sz val="9"/>
      <color rgb="FF000000"/>
      <name val="Arial"/>
      <family val="2"/>
    </font>
    <font>
      <sz val="6"/>
      <color rgb="FF000000"/>
      <name val="Arial"/>
      <family val="2"/>
    </font>
    <font>
      <sz val="6.95"/>
      <color rgb="FF000000"/>
      <name val="Arial"/>
      <family val="2"/>
    </font>
    <font>
      <sz val="7"/>
      <color rgb="FF000000"/>
      <name val="Arial"/>
      <family val="2"/>
    </font>
    <font>
      <sz val="7"/>
      <color rgb="FF000000"/>
      <name val="Verdana"/>
      <family val="2"/>
    </font>
    <font>
      <sz val="12"/>
      <color rgb="FF000000"/>
      <name val="Verdana"/>
      <family val="2"/>
    </font>
    <font>
      <sz val="10"/>
      <name val="Arial"/>
      <family val="2"/>
    </font>
    <font>
      <b/>
      <sz val="10"/>
      <name val="Arial Narrow"/>
      <family val="2"/>
    </font>
    <font>
      <sz val="10"/>
      <name val="Arial Narrow"/>
      <family val="2"/>
    </font>
    <font>
      <b/>
      <sz val="10"/>
      <color indexed="8"/>
      <name val="Arial Narrow"/>
      <family val="2"/>
    </font>
    <font>
      <b/>
      <sz val="12"/>
      <color rgb="FF000000"/>
      <name val="Verdana"/>
      <family val="2"/>
    </font>
    <font>
      <sz val="9"/>
      <color rgb="FF000000"/>
      <name val="Verdana"/>
      <family val="2"/>
    </font>
    <font>
      <b/>
      <sz val="9"/>
      <color rgb="FF000000"/>
      <name val="Verdana"/>
      <family val="2"/>
    </font>
    <font>
      <sz val="11"/>
      <color rgb="FFFA7D00"/>
      <name val="Calibri"/>
      <family val="2"/>
      <scheme val="minor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0"/>
      <color rgb="FF000000"/>
      <name val="Verdana"/>
      <family val="2"/>
    </font>
    <font>
      <b/>
      <i/>
      <sz val="12"/>
      <color rgb="FF000000"/>
      <name val="Verdana"/>
      <family val="2"/>
    </font>
    <font>
      <b/>
      <i/>
      <sz val="16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E0E0E0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double">
        <color rgb="FFFF8001"/>
      </bottom>
      <diagonal/>
    </border>
    <border>
      <left style="thin">
        <color indexed="64"/>
      </left>
      <right/>
      <top/>
      <bottom/>
      <diagonal/>
    </border>
  </borders>
  <cellStyleXfs count="5">
    <xf numFmtId="0" fontId="0" fillId="0" borderId="0"/>
    <xf numFmtId="9" fontId="13" fillId="0" borderId="0" applyFont="0" applyFill="0" applyBorder="0" applyAlignment="0" applyProtection="0"/>
    <xf numFmtId="0" fontId="14" fillId="0" borderId="0"/>
    <xf numFmtId="44" fontId="13" fillId="0" borderId="0" applyFont="0" applyFill="0" applyBorder="0" applyAlignment="0" applyProtection="0"/>
    <xf numFmtId="0" fontId="21" fillId="0" borderId="19" applyNumberFormat="0" applyFill="0" applyAlignment="0" applyProtection="0"/>
  </cellStyleXfs>
  <cellXfs count="268"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2" borderId="3" xfId="0" applyFont="1" applyFill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5" fillId="2" borderId="1" xfId="0" applyFont="1" applyFill="1" applyBorder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0" fontId="0" fillId="3" borderId="0" xfId="0" applyFont="1" applyFill="1" applyAlignment="1">
      <alignment horizontal="center" vertical="center" wrapText="1"/>
    </xf>
    <xf numFmtId="0" fontId="0" fillId="4" borderId="0" xfId="0" applyFont="1" applyFill="1" applyAlignment="1">
      <alignment horizontal="center" vertical="center" wrapText="1"/>
    </xf>
    <xf numFmtId="0" fontId="3" fillId="0" borderId="0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top" wrapText="1"/>
    </xf>
    <xf numFmtId="4" fontId="2" fillId="0" borderId="0" xfId="0" applyNumberFormat="1" applyFont="1" applyBorder="1" applyAlignment="1">
      <alignment horizontal="right" vertical="top" wrapText="1"/>
    </xf>
    <xf numFmtId="0" fontId="0" fillId="0" borderId="0" xfId="0" applyFont="1" applyBorder="1" applyAlignment="1">
      <alignment horizontal="center" vertical="center" wrapText="1"/>
    </xf>
    <xf numFmtId="0" fontId="5" fillId="2" borderId="5" xfId="0" applyFont="1" applyFill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0" fillId="2" borderId="5" xfId="0" applyFont="1" applyFill="1" applyBorder="1" applyAlignment="1">
      <alignment horizontal="left" vertical="top" wrapText="1"/>
    </xf>
    <xf numFmtId="164" fontId="10" fillId="0" borderId="0" xfId="0" applyNumberFormat="1" applyFont="1" applyAlignment="1">
      <alignment horizontal="right" wrapText="1"/>
    </xf>
    <xf numFmtId="164" fontId="3" fillId="6" borderId="5" xfId="0" applyNumberFormat="1" applyFont="1" applyFill="1" applyBorder="1" applyAlignment="1">
      <alignment horizontal="right" wrapText="1"/>
    </xf>
    <xf numFmtId="0" fontId="0" fillId="6" borderId="9" xfId="0" applyFont="1" applyFill="1" applyBorder="1" applyAlignment="1">
      <alignment horizontal="center" vertical="center" wrapText="1"/>
    </xf>
    <xf numFmtId="0" fontId="0" fillId="0" borderId="10" xfId="0" applyFont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  <xf numFmtId="164" fontId="3" fillId="6" borderId="5" xfId="0" applyNumberFormat="1" applyFont="1" applyFill="1" applyBorder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right" vertical="center" wrapText="1"/>
    </xf>
    <xf numFmtId="166" fontId="10" fillId="0" borderId="0" xfId="0" applyNumberFormat="1" applyFont="1" applyAlignment="1">
      <alignment horizontal="right" vertical="center" wrapText="1"/>
    </xf>
    <xf numFmtId="165" fontId="10" fillId="0" borderId="0" xfId="0" applyNumberFormat="1" applyFont="1" applyAlignment="1">
      <alignment horizontal="right" wrapText="1"/>
    </xf>
    <xf numFmtId="164" fontId="3" fillId="6" borderId="4" xfId="0" applyNumberFormat="1" applyFont="1" applyFill="1" applyBorder="1" applyAlignment="1">
      <alignment horizontal="right" vertical="center" wrapText="1"/>
    </xf>
    <xf numFmtId="0" fontId="16" fillId="8" borderId="0" xfId="2" applyFont="1" applyFill="1" applyAlignment="1">
      <alignment horizontal="center" vertical="center"/>
    </xf>
    <xf numFmtId="0" fontId="16" fillId="8" borderId="0" xfId="2" applyFont="1" applyFill="1" applyAlignment="1">
      <alignment vertical="center"/>
    </xf>
    <xf numFmtId="0" fontId="15" fillId="8" borderId="14" xfId="2" applyFont="1" applyFill="1" applyBorder="1" applyAlignment="1">
      <alignment horizontal="left" vertical="center" wrapText="1"/>
    </xf>
    <xf numFmtId="0" fontId="17" fillId="5" borderId="15" xfId="2" applyFont="1" applyFill="1" applyBorder="1" applyAlignment="1">
      <alignment horizontal="center" vertical="center"/>
    </xf>
    <xf numFmtId="0" fontId="16" fillId="8" borderId="15" xfId="2" applyFont="1" applyFill="1" applyBorder="1" applyAlignment="1">
      <alignment horizontal="center" vertical="center"/>
    </xf>
    <xf numFmtId="0" fontId="16" fillId="8" borderId="15" xfId="2" applyFont="1" applyFill="1" applyBorder="1" applyAlignment="1">
      <alignment vertical="center"/>
    </xf>
    <xf numFmtId="2" fontId="16" fillId="8" borderId="15" xfId="2" applyNumberFormat="1" applyFont="1" applyFill="1" applyBorder="1" applyAlignment="1">
      <alignment horizontal="center" vertical="center"/>
    </xf>
    <xf numFmtId="0" fontId="15" fillId="8" borderId="15" xfId="2" applyFont="1" applyFill="1" applyBorder="1" applyAlignment="1">
      <alignment horizontal="center" vertical="center"/>
    </xf>
    <xf numFmtId="0" fontId="15" fillId="8" borderId="15" xfId="2" applyFont="1" applyFill="1" applyBorder="1" applyAlignment="1">
      <alignment horizontal="center" vertical="center" wrapText="1"/>
    </xf>
    <xf numFmtId="2" fontId="15" fillId="8" borderId="15" xfId="2" applyNumberFormat="1" applyFont="1" applyFill="1" applyBorder="1" applyAlignment="1">
      <alignment horizontal="center" vertical="center"/>
    </xf>
    <xf numFmtId="49" fontId="16" fillId="8" borderId="15" xfId="2" applyNumberFormat="1" applyFont="1" applyFill="1" applyBorder="1" applyAlignment="1">
      <alignment horizontal="center" vertical="center"/>
    </xf>
    <xf numFmtId="0" fontId="15" fillId="8" borderId="15" xfId="2" applyFont="1" applyFill="1" applyBorder="1" applyAlignment="1">
      <alignment horizontal="justify" vertical="center" wrapText="1"/>
    </xf>
    <xf numFmtId="0" fontId="16" fillId="8" borderId="15" xfId="2" applyFont="1" applyFill="1" applyBorder="1" applyAlignment="1">
      <alignment horizontal="justify" vertical="center" wrapText="1"/>
    </xf>
    <xf numFmtId="2" fontId="17" fillId="5" borderId="15" xfId="2" applyNumberFormat="1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/>
    </xf>
    <xf numFmtId="0" fontId="18" fillId="0" borderId="17" xfId="0" applyFont="1" applyBorder="1" applyAlignment="1">
      <alignment horizontal="left" vertical="center"/>
    </xf>
    <xf numFmtId="0" fontId="20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16" xfId="0" applyFont="1" applyBorder="1" applyAlignment="1">
      <alignment horizontal="left" vertical="center"/>
    </xf>
    <xf numFmtId="10" fontId="19" fillId="0" borderId="16" xfId="1" applyNumberFormat="1" applyFont="1" applyBorder="1" applyAlignment="1">
      <alignment horizontal="center" vertical="center"/>
    </xf>
    <xf numFmtId="0" fontId="19" fillId="6" borderId="16" xfId="0" applyFont="1" applyFill="1" applyBorder="1" applyAlignment="1">
      <alignment horizontal="left" vertical="center"/>
    </xf>
    <xf numFmtId="10" fontId="19" fillId="6" borderId="16" xfId="1" applyNumberFormat="1" applyFont="1" applyFill="1" applyBorder="1" applyAlignment="1">
      <alignment horizontal="center" vertical="center"/>
    </xf>
    <xf numFmtId="0" fontId="19" fillId="9" borderId="16" xfId="0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right" vertical="center" wrapText="1"/>
    </xf>
    <xf numFmtId="4" fontId="23" fillId="4" borderId="0" xfId="0" applyNumberFormat="1" applyFont="1" applyFill="1" applyAlignment="1">
      <alignment horizontal="right" vertical="top" wrapText="1"/>
    </xf>
    <xf numFmtId="4" fontId="22" fillId="0" borderId="0" xfId="0" applyNumberFormat="1" applyFont="1" applyAlignment="1">
      <alignment horizontal="right" vertical="center" wrapText="1"/>
    </xf>
    <xf numFmtId="0" fontId="0" fillId="0" borderId="0" xfId="0"/>
    <xf numFmtId="0" fontId="0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167" fontId="21" fillId="0" borderId="19" xfId="4" applyNumberFormat="1" applyBorder="1" applyAlignment="1">
      <alignment horizontal="center" vertical="center"/>
    </xf>
    <xf numFmtId="167" fontId="0" fillId="0" borderId="0" xfId="0" applyNumberFormat="1" applyFont="1" applyBorder="1" applyAlignment="1">
      <alignment horizontal="left" vertical="center"/>
    </xf>
    <xf numFmtId="167" fontId="0" fillId="0" borderId="0" xfId="0" applyNumberFormat="1" applyFont="1" applyBorder="1" applyAlignment="1">
      <alignment horizontal="center" vertical="center"/>
    </xf>
    <xf numFmtId="167" fontId="0" fillId="0" borderId="4" xfId="0" applyNumberFormat="1" applyFont="1" applyBorder="1" applyAlignment="1">
      <alignment horizontal="center" vertical="center"/>
    </xf>
    <xf numFmtId="167" fontId="0" fillId="0" borderId="4" xfId="0" applyNumberFormat="1" applyBorder="1" applyAlignment="1">
      <alignment horizontal="center"/>
    </xf>
    <xf numFmtId="167" fontId="21" fillId="0" borderId="4" xfId="4" applyNumberFormat="1" applyBorder="1" applyAlignment="1">
      <alignment horizontal="center" vertical="center"/>
    </xf>
    <xf numFmtId="44" fontId="0" fillId="0" borderId="0" xfId="3" applyFont="1" applyBorder="1" applyAlignment="1">
      <alignment horizontal="center" vertical="center"/>
    </xf>
    <xf numFmtId="4" fontId="0" fillId="0" borderId="13" xfId="0" applyNumberFormat="1" applyFont="1" applyBorder="1" applyAlignment="1">
      <alignment vertical="center"/>
    </xf>
    <xf numFmtId="0" fontId="0" fillId="10" borderId="6" xfId="0" applyFont="1" applyFill="1" applyBorder="1" applyAlignment="1">
      <alignment horizontal="left" vertical="center"/>
    </xf>
    <xf numFmtId="0" fontId="0" fillId="10" borderId="5" xfId="0" applyFont="1" applyFill="1" applyBorder="1" applyAlignment="1">
      <alignment horizontal="left" vertical="center"/>
    </xf>
    <xf numFmtId="0" fontId="0" fillId="11" borderId="5" xfId="0" applyFont="1" applyFill="1" applyBorder="1" applyAlignment="1">
      <alignment horizontal="left" vertical="center"/>
    </xf>
    <xf numFmtId="0" fontId="0" fillId="11" borderId="7" xfId="0" applyFont="1" applyFill="1" applyBorder="1" applyAlignment="1">
      <alignment horizontal="left" vertical="center"/>
    </xf>
    <xf numFmtId="167" fontId="24" fillId="10" borderId="5" xfId="0" applyNumberFormat="1" applyFont="1" applyFill="1" applyBorder="1" applyAlignment="1">
      <alignment horizontal="left" vertical="center"/>
    </xf>
    <xf numFmtId="4" fontId="24" fillId="10" borderId="7" xfId="0" applyNumberFormat="1" applyFont="1" applyFill="1" applyBorder="1" applyAlignment="1">
      <alignment vertical="center"/>
    </xf>
    <xf numFmtId="0" fontId="18" fillId="0" borderId="16" xfId="0" applyFont="1" applyBorder="1" applyAlignment="1">
      <alignment horizontal="left" vertical="center"/>
    </xf>
    <xf numFmtId="0" fontId="23" fillId="0" borderId="0" xfId="0" applyFont="1" applyAlignment="1">
      <alignment vertical="center" wrapText="1"/>
    </xf>
    <xf numFmtId="0" fontId="22" fillId="0" borderId="0" xfId="0" applyFont="1" applyAlignment="1">
      <alignment vertical="center" wrapText="1"/>
    </xf>
    <xf numFmtId="0" fontId="6" fillId="3" borderId="0" xfId="0" applyFont="1" applyFill="1" applyAlignment="1">
      <alignment vertical="top" wrapText="1"/>
    </xf>
    <xf numFmtId="0" fontId="6" fillId="4" borderId="1" xfId="0" applyFont="1" applyFill="1" applyBorder="1" applyAlignment="1">
      <alignment vertical="top" wrapText="1"/>
    </xf>
    <xf numFmtId="0" fontId="5" fillId="2" borderId="1" xfId="0" applyFont="1" applyFill="1" applyBorder="1" applyAlignment="1">
      <alignment vertical="top" wrapText="1"/>
    </xf>
    <xf numFmtId="0" fontId="6" fillId="4" borderId="1" xfId="0" applyFont="1" applyFill="1" applyBorder="1" applyAlignment="1">
      <alignment horizontal="center" vertical="top" wrapText="1"/>
    </xf>
    <xf numFmtId="0" fontId="6" fillId="3" borderId="0" xfId="0" applyFont="1" applyFill="1" applyAlignment="1">
      <alignment horizontal="center" vertical="top" wrapText="1"/>
    </xf>
    <xf numFmtId="0" fontId="3" fillId="0" borderId="4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top" wrapText="1"/>
    </xf>
    <xf numFmtId="0" fontId="6" fillId="4" borderId="0" xfId="0" applyFont="1" applyFill="1" applyAlignment="1">
      <alignment horizontal="center" vertical="top" wrapText="1"/>
    </xf>
    <xf numFmtId="0" fontId="3" fillId="0" borderId="4" xfId="0" applyFont="1" applyFill="1" applyBorder="1" applyAlignment="1">
      <alignment horizontal="righ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6" fillId="4" borderId="0" xfId="0" applyFont="1" applyFill="1" applyAlignment="1">
      <alignment vertical="center" wrapText="1"/>
    </xf>
    <xf numFmtId="0" fontId="6" fillId="4" borderId="0" xfId="0" applyFont="1" applyFill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2" fillId="0" borderId="0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right" vertical="center" wrapText="1"/>
    </xf>
    <xf numFmtId="4" fontId="3" fillId="0" borderId="5" xfId="0" applyNumberFormat="1" applyFont="1" applyFill="1" applyBorder="1" applyAlignment="1">
      <alignment horizontal="right" vertical="center" wrapText="1"/>
    </xf>
    <xf numFmtId="4" fontId="3" fillId="0" borderId="4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0" fontId="22" fillId="4" borderId="0" xfId="0" applyFont="1" applyFill="1" applyAlignment="1">
      <alignment horizontal="center" vertical="center" wrapText="1"/>
    </xf>
    <xf numFmtId="0" fontId="22" fillId="0" borderId="0" xfId="0" applyFont="1" applyAlignment="1">
      <alignment horizontal="center" vertical="center" wrapText="1"/>
    </xf>
    <xf numFmtId="0" fontId="22" fillId="0" borderId="0" xfId="0" applyFont="1" applyAlignment="1">
      <alignment horizontal="left" vertical="center" wrapText="1"/>
    </xf>
    <xf numFmtId="164" fontId="3" fillId="0" borderId="4" xfId="0" applyNumberFormat="1" applyFont="1" applyFill="1" applyBorder="1" applyAlignment="1">
      <alignment horizontal="right" vertical="center" wrapText="1"/>
    </xf>
    <xf numFmtId="164" fontId="3" fillId="0" borderId="0" xfId="0" applyNumberFormat="1" applyFont="1" applyFill="1" applyAlignment="1">
      <alignment horizontal="right" vertical="center" wrapText="1"/>
    </xf>
    <xf numFmtId="4" fontId="3" fillId="0" borderId="0" xfId="0" applyNumberFormat="1" applyFont="1" applyFill="1" applyAlignment="1">
      <alignment horizontal="right" vertical="center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0" fontId="23" fillId="0" borderId="0" xfId="0" applyFont="1" applyAlignment="1">
      <alignment horizontal="center" vertical="center" wrapText="1"/>
    </xf>
    <xf numFmtId="0" fontId="0" fillId="0" borderId="0" xfId="0" applyFont="1" applyAlignment="1">
      <alignment horizontal="center" vertical="center" wrapText="1"/>
    </xf>
    <xf numFmtId="2" fontId="22" fillId="0" borderId="0" xfId="0" applyNumberFormat="1" applyFont="1" applyAlignment="1">
      <alignment horizontal="center" vertical="center" wrapText="1"/>
    </xf>
    <xf numFmtId="0" fontId="23" fillId="4" borderId="0" xfId="0" applyFont="1" applyFill="1" applyAlignment="1">
      <alignment horizontal="center" vertical="top" wrapText="1"/>
    </xf>
    <xf numFmtId="4" fontId="22" fillId="0" borderId="0" xfId="0" applyNumberFormat="1" applyFont="1" applyAlignment="1">
      <alignment horizontal="center" vertical="center" wrapText="1"/>
    </xf>
    <xf numFmtId="4" fontId="23" fillId="0" borderId="0" xfId="0" applyNumberFormat="1" applyFont="1" applyAlignment="1">
      <alignment horizontal="right" vertical="center" wrapText="1"/>
    </xf>
    <xf numFmtId="4" fontId="23" fillId="4" borderId="0" xfId="0" applyNumberFormat="1" applyFont="1" applyFill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7" fillId="4" borderId="0" xfId="0" applyFont="1" applyFill="1" applyAlignment="1">
      <alignment vertical="top" wrapText="1"/>
    </xf>
    <xf numFmtId="0" fontId="7" fillId="3" borderId="0" xfId="0" applyFont="1" applyFill="1" applyAlignment="1">
      <alignment vertical="top" wrapText="1"/>
    </xf>
    <xf numFmtId="0" fontId="2" fillId="0" borderId="4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 wrapText="1"/>
    </xf>
    <xf numFmtId="0" fontId="23" fillId="4" borderId="0" xfId="0" applyFont="1" applyFill="1" applyAlignment="1">
      <alignment vertical="center" wrapText="1"/>
    </xf>
    <xf numFmtId="10" fontId="0" fillId="0" borderId="0" xfId="1" applyNumberFormat="1" applyFont="1" applyAlignment="1">
      <alignment horizontal="left" vertical="center"/>
    </xf>
    <xf numFmtId="10" fontId="0" fillId="0" borderId="0" xfId="1" applyNumberFormat="1" applyFont="1" applyAlignment="1">
      <alignment horizontal="center" vertical="center"/>
    </xf>
    <xf numFmtId="0" fontId="3" fillId="0" borderId="0" xfId="0" applyFont="1" applyFill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164" fontId="3" fillId="0" borderId="0" xfId="0" applyNumberFormat="1" applyFont="1" applyFill="1" applyBorder="1" applyAlignment="1">
      <alignment horizontal="right" vertical="center" wrapText="1"/>
    </xf>
    <xf numFmtId="0" fontId="22" fillId="0" borderId="0" xfId="0" applyFont="1" applyBorder="1" applyAlignment="1">
      <alignment horizontal="center" vertical="center" wrapText="1"/>
    </xf>
    <xf numFmtId="0" fontId="22" fillId="0" borderId="0" xfId="0" applyFont="1" applyBorder="1" applyAlignment="1">
      <alignment vertical="center" wrapText="1"/>
    </xf>
    <xf numFmtId="0" fontId="5" fillId="12" borderId="6" xfId="0" applyFont="1" applyFill="1" applyBorder="1" applyAlignment="1">
      <alignment vertical="top" wrapText="1"/>
    </xf>
    <xf numFmtId="0" fontId="5" fillId="12" borderId="5" xfId="0" applyFont="1" applyFill="1" applyBorder="1" applyAlignment="1">
      <alignment vertical="top" wrapText="1"/>
    </xf>
    <xf numFmtId="0" fontId="5" fillId="12" borderId="5" xfId="0" applyFont="1" applyFill="1" applyBorder="1" applyAlignment="1">
      <alignment horizontal="center" vertical="top" wrapText="1"/>
    </xf>
    <xf numFmtId="0" fontId="5" fillId="12" borderId="5" xfId="0" applyFont="1" applyFill="1" applyBorder="1" applyAlignment="1">
      <alignment horizontal="right" vertical="top" wrapText="1"/>
    </xf>
    <xf numFmtId="10" fontId="18" fillId="12" borderId="5" xfId="1" applyNumberFormat="1" applyFont="1" applyFill="1" applyBorder="1" applyAlignment="1">
      <alignment horizontal="center" vertical="top"/>
    </xf>
    <xf numFmtId="0" fontId="25" fillId="0" borderId="0" xfId="0" applyFont="1" applyAlignment="1">
      <alignment horizontal="center" vertical="top"/>
    </xf>
    <xf numFmtId="10" fontId="22" fillId="0" borderId="0" xfId="1" applyNumberFormat="1" applyFont="1" applyAlignment="1">
      <alignment horizontal="center" vertical="center"/>
    </xf>
    <xf numFmtId="10" fontId="22" fillId="0" borderId="0" xfId="0" applyNumberFormat="1" applyFont="1" applyAlignment="1">
      <alignment horizontal="left" vertical="center"/>
    </xf>
    <xf numFmtId="0" fontId="18" fillId="12" borderId="7" xfId="0" applyFont="1" applyFill="1" applyBorder="1" applyAlignment="1">
      <alignment horizontal="center" vertical="top" wrapText="1"/>
    </xf>
    <xf numFmtId="4" fontId="6" fillId="0" borderId="0" xfId="0" applyNumberFormat="1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0" fontId="23" fillId="0" borderId="1" xfId="0" applyFont="1" applyBorder="1" applyAlignment="1">
      <alignment horizontal="center" vertical="center" wrapText="1"/>
    </xf>
    <xf numFmtId="4" fontId="23" fillId="0" borderId="0" xfId="0" applyNumberFormat="1" applyFont="1" applyBorder="1" applyAlignment="1">
      <alignment horizontal="right" vertical="center" wrapText="1"/>
    </xf>
    <xf numFmtId="4" fontId="23" fillId="0" borderId="1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horizontal="center" vertical="center"/>
    </xf>
    <xf numFmtId="2" fontId="22" fillId="0" borderId="0" xfId="0" applyNumberFormat="1" applyFont="1" applyBorder="1" applyAlignment="1">
      <alignment horizontal="center" vertical="center" wrapText="1"/>
    </xf>
    <xf numFmtId="4" fontId="22" fillId="0" borderId="0" xfId="0" applyNumberFormat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top" wrapText="1"/>
    </xf>
    <xf numFmtId="0" fontId="2" fillId="0" borderId="0" xfId="0" applyFont="1" applyFill="1" applyBorder="1" applyAlignment="1">
      <alignment vertical="top" wrapText="1"/>
    </xf>
    <xf numFmtId="164" fontId="3" fillId="0" borderId="0" xfId="0" applyNumberFormat="1" applyFont="1" applyFill="1" applyBorder="1" applyAlignment="1">
      <alignment horizontal="right" wrapText="1"/>
    </xf>
    <xf numFmtId="4" fontId="3" fillId="0" borderId="0" xfId="0" applyNumberFormat="1" applyFont="1" applyFill="1" applyBorder="1" applyAlignment="1">
      <alignment horizontal="right" wrapText="1"/>
    </xf>
    <xf numFmtId="9" fontId="0" fillId="0" borderId="0" xfId="1" applyFont="1" applyAlignment="1">
      <alignment horizontal="left" vertical="center"/>
    </xf>
    <xf numFmtId="0" fontId="2" fillId="0" borderId="0" xfId="0" applyFont="1" applyAlignment="1">
      <alignment horizontal="left" vertical="top" wrapText="1"/>
    </xf>
    <xf numFmtId="0" fontId="9" fillId="0" borderId="0" xfId="0" applyFont="1" applyAlignment="1">
      <alignment horizontal="right" vertical="top" wrapText="1"/>
    </xf>
    <xf numFmtId="4" fontId="2" fillId="0" borderId="0" xfId="0" applyNumberFormat="1" applyFont="1" applyFill="1" applyAlignment="1">
      <alignment horizontal="right" vertical="top" wrapText="1"/>
    </xf>
    <xf numFmtId="0" fontId="6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1" fillId="2" borderId="3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righ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Alignment="1">
      <alignment horizontal="left" vertical="top" wrapText="1"/>
    </xf>
    <xf numFmtId="0" fontId="7" fillId="0" borderId="9" xfId="0" applyFont="1" applyBorder="1" applyAlignment="1">
      <alignment horizontal="right" vertical="top" wrapText="1"/>
    </xf>
    <xf numFmtId="4" fontId="7" fillId="0" borderId="0" xfId="0" applyNumberFormat="1" applyFont="1" applyAlignment="1">
      <alignment horizontal="right" vertical="top" wrapText="1"/>
    </xf>
    <xf numFmtId="0" fontId="2" fillId="0" borderId="0" xfId="0" applyFont="1" applyBorder="1" applyAlignment="1">
      <alignment horizontal="left" vertical="top" wrapText="1"/>
    </xf>
    <xf numFmtId="0" fontId="9" fillId="0" borderId="0" xfId="0" applyFont="1" applyBorder="1" applyAlignment="1">
      <alignment horizontal="right" vertical="top" wrapText="1"/>
    </xf>
    <xf numFmtId="4" fontId="2" fillId="0" borderId="0" xfId="0" applyNumberFormat="1" applyFont="1" applyFill="1" applyBorder="1" applyAlignment="1">
      <alignment horizontal="right"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8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3" fillId="6" borderId="5" xfId="0" applyFont="1" applyFill="1" applyBorder="1" applyAlignment="1">
      <alignment horizontal="right" vertical="center" wrapText="1"/>
    </xf>
    <xf numFmtId="4" fontId="3" fillId="6" borderId="5" xfId="0" applyNumberFormat="1" applyFont="1" applyFill="1" applyBorder="1" applyAlignment="1">
      <alignment horizontal="right" vertical="center" wrapText="1"/>
    </xf>
    <xf numFmtId="4" fontId="3" fillId="6" borderId="7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top" wrapText="1"/>
    </xf>
    <xf numFmtId="0" fontId="10" fillId="0" borderId="0" xfId="0" applyFont="1" applyAlignment="1">
      <alignment horizontal="right" wrapText="1"/>
    </xf>
    <xf numFmtId="164" fontId="10" fillId="0" borderId="0" xfId="0" applyNumberFormat="1" applyFont="1" applyAlignment="1">
      <alignment horizontal="right" wrapText="1"/>
    </xf>
    <xf numFmtId="4" fontId="11" fillId="0" borderId="0" xfId="0" applyNumberFormat="1" applyFont="1" applyFill="1" applyBorder="1" applyAlignment="1">
      <alignment horizontal="right" vertical="center" wrapText="1"/>
    </xf>
    <xf numFmtId="0" fontId="3" fillId="6" borderId="6" xfId="0" applyFont="1" applyFill="1" applyBorder="1" applyAlignment="1">
      <alignment horizontal="left" vertical="center" wrapText="1"/>
    </xf>
    <xf numFmtId="0" fontId="3" fillId="6" borderId="5" xfId="0" applyFont="1" applyFill="1" applyBorder="1" applyAlignment="1">
      <alignment horizontal="left" vertical="center" wrapText="1"/>
    </xf>
    <xf numFmtId="0" fontId="2" fillId="6" borderId="5" xfId="0" applyFont="1" applyFill="1" applyBorder="1" applyAlignment="1">
      <alignment horizontal="left" vertical="center" wrapText="1"/>
    </xf>
    <xf numFmtId="0" fontId="26" fillId="0" borderId="3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right" vertical="top" wrapText="1"/>
    </xf>
    <xf numFmtId="4" fontId="11" fillId="0" borderId="0" xfId="0" applyNumberFormat="1" applyFont="1" applyFill="1" applyBorder="1" applyAlignment="1">
      <alignment horizontal="right" wrapText="1"/>
    </xf>
    <xf numFmtId="0" fontId="3" fillId="6" borderId="6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left" vertical="top" wrapText="1"/>
    </xf>
    <xf numFmtId="0" fontId="2" fillId="6" borderId="5" xfId="0" applyFont="1" applyFill="1" applyBorder="1" applyAlignment="1">
      <alignment horizontal="left" vertical="top" wrapText="1"/>
    </xf>
    <xf numFmtId="0" fontId="3" fillId="6" borderId="5" xfId="0" applyFont="1" applyFill="1" applyBorder="1" applyAlignment="1">
      <alignment horizontal="right" wrapText="1"/>
    </xf>
    <xf numFmtId="4" fontId="3" fillId="6" borderId="5" xfId="0" applyNumberFormat="1" applyFont="1" applyFill="1" applyBorder="1" applyAlignment="1">
      <alignment horizontal="right" wrapText="1"/>
    </xf>
    <xf numFmtId="4" fontId="3" fillId="6" borderId="7" xfId="0" applyNumberFormat="1" applyFont="1" applyFill="1" applyBorder="1" applyAlignment="1">
      <alignment horizontal="right" wrapText="1"/>
    </xf>
    <xf numFmtId="4" fontId="3" fillId="6" borderId="9" xfId="0" applyNumberFormat="1" applyFont="1" applyFill="1" applyBorder="1" applyAlignment="1">
      <alignment horizontal="right" vertical="center" wrapText="1"/>
    </xf>
    <xf numFmtId="4" fontId="3" fillId="6" borderId="10" xfId="0" applyNumberFormat="1" applyFont="1" applyFill="1" applyBorder="1" applyAlignment="1">
      <alignment horizontal="right" vertical="center" wrapText="1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>
      <alignment horizontal="right" vertical="center" wrapText="1"/>
    </xf>
    <xf numFmtId="164" fontId="10" fillId="0" borderId="0" xfId="0" applyNumberFormat="1" applyFont="1" applyAlignment="1">
      <alignment horizontal="right" vertical="center" wrapText="1"/>
    </xf>
    <xf numFmtId="4" fontId="11" fillId="0" borderId="9" xfId="0" applyNumberFormat="1" applyFont="1" applyFill="1" applyBorder="1" applyAlignment="1">
      <alignment horizontal="right" vertical="center" wrapText="1"/>
    </xf>
    <xf numFmtId="4" fontId="11" fillId="0" borderId="5" xfId="0" applyNumberFormat="1" applyFont="1" applyFill="1" applyBorder="1" applyAlignment="1">
      <alignment horizontal="right" vertical="center" wrapText="1"/>
    </xf>
    <xf numFmtId="4" fontId="11" fillId="0" borderId="7" xfId="0" applyNumberFormat="1" applyFont="1" applyFill="1" applyBorder="1" applyAlignment="1">
      <alignment horizontal="right" vertical="center" wrapText="1"/>
    </xf>
    <xf numFmtId="0" fontId="6" fillId="0" borderId="0" xfId="0" applyFont="1" applyAlignment="1">
      <alignment horizontal="right" vertical="top" wrapText="1"/>
    </xf>
    <xf numFmtId="4" fontId="6" fillId="0" borderId="0" xfId="0" applyNumberFormat="1" applyFont="1" applyAlignment="1">
      <alignment horizontal="right" vertical="top" wrapText="1"/>
    </xf>
    <xf numFmtId="0" fontId="6" fillId="6" borderId="8" xfId="0" applyFont="1" applyFill="1" applyBorder="1" applyAlignment="1">
      <alignment horizontal="left" vertical="top" wrapText="1"/>
    </xf>
    <xf numFmtId="0" fontId="6" fillId="6" borderId="9" xfId="0" applyFont="1" applyFill="1" applyBorder="1" applyAlignment="1">
      <alignment horizontal="left" vertical="top" wrapText="1"/>
    </xf>
    <xf numFmtId="0" fontId="7" fillId="6" borderId="9" xfId="0" applyFont="1" applyFill="1" applyBorder="1" applyAlignment="1">
      <alignment horizontal="left" vertical="top" wrapText="1"/>
    </xf>
    <xf numFmtId="0" fontId="6" fillId="6" borderId="6" xfId="0" applyFont="1" applyFill="1" applyBorder="1" applyAlignment="1">
      <alignment horizontal="left" vertical="top" wrapText="1"/>
    </xf>
    <xf numFmtId="0" fontId="6" fillId="6" borderId="5" xfId="0" applyFont="1" applyFill="1" applyBorder="1" applyAlignment="1">
      <alignment horizontal="left" vertical="top" wrapText="1"/>
    </xf>
    <xf numFmtId="0" fontId="7" fillId="6" borderId="5" xfId="0" applyFont="1" applyFill="1" applyBorder="1" applyAlignment="1">
      <alignment horizontal="left" vertical="top" wrapText="1"/>
    </xf>
    <xf numFmtId="164" fontId="10" fillId="0" borderId="0" xfId="0" applyNumberFormat="1" applyFont="1" applyAlignment="1">
      <alignment wrapText="1"/>
    </xf>
    <xf numFmtId="0" fontId="3" fillId="6" borderId="11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left" vertical="center" wrapText="1"/>
    </xf>
    <xf numFmtId="0" fontId="2" fillId="6" borderId="4" xfId="0" applyFont="1" applyFill="1" applyBorder="1" applyAlignment="1">
      <alignment horizontal="left" vertical="center" wrapText="1"/>
    </xf>
    <xf numFmtId="0" fontId="3" fillId="6" borderId="4" xfId="0" applyFont="1" applyFill="1" applyBorder="1" applyAlignment="1">
      <alignment horizontal="right" vertical="center" wrapText="1"/>
    </xf>
    <xf numFmtId="4" fontId="3" fillId="6" borderId="4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horizontal="right" vertical="top" wrapText="1"/>
    </xf>
    <xf numFmtId="4" fontId="8" fillId="0" borderId="0" xfId="0" applyNumberFormat="1" applyFont="1" applyAlignment="1">
      <alignment horizontal="right" vertical="top" wrapText="1"/>
    </xf>
    <xf numFmtId="0" fontId="1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10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20" xfId="0" applyFont="1" applyBorder="1" applyAlignment="1">
      <alignment horizontal="left" vertical="center"/>
    </xf>
    <xf numFmtId="0" fontId="0" fillId="0" borderId="0" xfId="0" applyFont="1" applyBorder="1" applyAlignment="1">
      <alignment horizontal="left" vertical="center"/>
    </xf>
    <xf numFmtId="0" fontId="18" fillId="0" borderId="8" xfId="0" applyFont="1" applyBorder="1" applyAlignment="1">
      <alignment horizontal="left" vertical="center"/>
    </xf>
    <xf numFmtId="0" fontId="18" fillId="0" borderId="9" xfId="0" applyFont="1" applyBorder="1" applyAlignment="1">
      <alignment horizontal="left" vertical="center"/>
    </xf>
    <xf numFmtId="0" fontId="18" fillId="0" borderId="10" xfId="0" applyFont="1" applyBorder="1" applyAlignment="1">
      <alignment horizontal="left" vertical="center"/>
    </xf>
    <xf numFmtId="0" fontId="18" fillId="0" borderId="11" xfId="0" applyFont="1" applyBorder="1" applyAlignment="1">
      <alignment horizontal="left" vertical="center"/>
    </xf>
    <xf numFmtId="0" fontId="18" fillId="0" borderId="4" xfId="0" applyFont="1" applyBorder="1" applyAlignment="1">
      <alignment horizontal="left" vertical="center"/>
    </xf>
    <xf numFmtId="0" fontId="18" fillId="0" borderId="12" xfId="0" applyFont="1" applyBorder="1" applyAlignment="1">
      <alignment horizontal="left" vertical="center"/>
    </xf>
    <xf numFmtId="0" fontId="0" fillId="0" borderId="11" xfId="0" applyFont="1" applyBorder="1" applyAlignment="1">
      <alignment horizontal="left" vertical="center"/>
    </xf>
    <xf numFmtId="0" fontId="0" fillId="0" borderId="4" xfId="0" applyFont="1" applyBorder="1" applyAlignment="1">
      <alignment horizontal="left" vertical="center"/>
    </xf>
    <xf numFmtId="0" fontId="0" fillId="11" borderId="6" xfId="0" applyFont="1" applyFill="1" applyBorder="1" applyAlignment="1">
      <alignment horizontal="center" vertical="center"/>
    </xf>
    <xf numFmtId="0" fontId="0" fillId="11" borderId="5" xfId="0" applyFont="1" applyFill="1" applyBorder="1" applyAlignment="1">
      <alignment horizontal="center" vertical="center"/>
    </xf>
    <xf numFmtId="0" fontId="0" fillId="0" borderId="2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/>
    </xf>
    <xf numFmtId="0" fontId="0" fillId="0" borderId="13" xfId="0" applyFont="1" applyBorder="1" applyAlignment="1">
      <alignment horizontal="center" vertical="center"/>
    </xf>
    <xf numFmtId="0" fontId="15" fillId="8" borderId="15" xfId="2" applyFont="1" applyFill="1" applyBorder="1" applyAlignment="1">
      <alignment horizontal="center" vertical="center"/>
    </xf>
    <xf numFmtId="0" fontId="15" fillId="7" borderId="0" xfId="2" applyFont="1" applyFill="1" applyAlignment="1">
      <alignment horizontal="center" vertical="center"/>
    </xf>
    <xf numFmtId="0" fontId="15" fillId="8" borderId="0" xfId="2" applyFont="1" applyFill="1" applyAlignment="1">
      <alignment horizontal="left" vertical="center" wrapText="1"/>
    </xf>
    <xf numFmtId="0" fontId="15" fillId="8" borderId="14" xfId="2" applyFont="1" applyFill="1" applyBorder="1" applyAlignment="1">
      <alignment horizontal="left" vertical="center" wrapText="1"/>
    </xf>
    <xf numFmtId="0" fontId="0" fillId="6" borderId="18" xfId="0" applyFont="1" applyFill="1" applyBorder="1" applyAlignment="1">
      <alignment horizontal="left" vertical="center"/>
    </xf>
    <xf numFmtId="0" fontId="19" fillId="0" borderId="16" xfId="0" applyFont="1" applyBorder="1" applyAlignment="1">
      <alignment horizontal="left" vertical="center" wrapText="1"/>
    </xf>
    <xf numFmtId="10" fontId="0" fillId="0" borderId="16" xfId="1" applyNumberFormat="1" applyFont="1" applyBorder="1" applyAlignment="1">
      <alignment horizontal="center" vertical="center"/>
    </xf>
    <xf numFmtId="0" fontId="18" fillId="0" borderId="16" xfId="0" applyFont="1" applyBorder="1" applyAlignment="1">
      <alignment horizontal="left" vertical="center"/>
    </xf>
    <xf numFmtId="0" fontId="0" fillId="0" borderId="4" xfId="0" applyFont="1" applyBorder="1" applyAlignment="1">
      <alignment horizontal="center" vertical="center"/>
    </xf>
    <xf numFmtId="0" fontId="18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6" xfId="0" applyFont="1" applyBorder="1" applyAlignment="1">
      <alignment horizontal="left" vertical="center"/>
    </xf>
    <xf numFmtId="0" fontId="21" fillId="0" borderId="19" xfId="4"/>
    <xf numFmtId="167" fontId="21" fillId="0" borderId="19" xfId="4" applyNumberFormat="1" applyAlignment="1">
      <alignment horizontal="center" vertical="center"/>
    </xf>
    <xf numFmtId="0" fontId="3" fillId="0" borderId="0" xfId="0" applyFont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vertical="top" wrapText="1"/>
    </xf>
    <xf numFmtId="164" fontId="3" fillId="0" borderId="4" xfId="0" applyNumberFormat="1" applyFont="1" applyFill="1" applyBorder="1" applyAlignment="1">
      <alignment horizontal="right" wrapText="1"/>
    </xf>
    <xf numFmtId="4" fontId="3" fillId="0" borderId="4" xfId="0" applyNumberFormat="1" applyFont="1" applyFill="1" applyBorder="1" applyAlignment="1">
      <alignment horizontal="right" wrapText="1"/>
    </xf>
    <xf numFmtId="0" fontId="0" fillId="6" borderId="4" xfId="0" applyFont="1" applyFill="1" applyBorder="1" applyAlignment="1">
      <alignment horizontal="center" vertical="center" wrapText="1"/>
    </xf>
    <xf numFmtId="0" fontId="0" fillId="2" borderId="0" xfId="0" applyFont="1" applyFill="1" applyBorder="1" applyAlignment="1">
      <alignment horizontal="left" vertical="top" wrapText="1"/>
    </xf>
    <xf numFmtId="0" fontId="0" fillId="6" borderId="9" xfId="0" applyFont="1" applyFill="1" applyBorder="1" applyAlignment="1">
      <alignment horizontal="center" vertical="center" wrapText="1"/>
    </xf>
    <xf numFmtId="0" fontId="0" fillId="6" borderId="10" xfId="0" applyFont="1" applyFill="1" applyBorder="1" applyAlignment="1">
      <alignment horizontal="center" vertical="center" wrapText="1"/>
    </xf>
    <xf numFmtId="0" fontId="6" fillId="6" borderId="11" xfId="0" applyFont="1" applyFill="1" applyBorder="1" applyAlignment="1">
      <alignment horizontal="left" vertical="top" wrapText="1"/>
    </xf>
    <xf numFmtId="0" fontId="6" fillId="6" borderId="4" xfId="0" applyFont="1" applyFill="1" applyBorder="1" applyAlignment="1">
      <alignment horizontal="left" vertical="top" wrapText="1"/>
    </xf>
    <xf numFmtId="0" fontId="7" fillId="6" borderId="4" xfId="0" applyFont="1" applyFill="1" applyBorder="1" applyAlignment="1">
      <alignment horizontal="left" vertical="top" wrapText="1"/>
    </xf>
    <xf numFmtId="0" fontId="0" fillId="6" borderId="4" xfId="0" applyFont="1" applyFill="1" applyBorder="1" applyAlignment="1">
      <alignment horizontal="center" vertical="center" wrapText="1"/>
    </xf>
    <xf numFmtId="0" fontId="0" fillId="6" borderId="12" xfId="0" applyFont="1" applyFill="1" applyBorder="1" applyAlignment="1">
      <alignment horizontal="center" vertical="center" wrapText="1"/>
    </xf>
    <xf numFmtId="0" fontId="0" fillId="6" borderId="5" xfId="0" applyFont="1" applyFill="1" applyBorder="1" applyAlignment="1">
      <alignment horizontal="center" vertical="center" wrapText="1"/>
    </xf>
    <xf numFmtId="0" fontId="0" fillId="6" borderId="7" xfId="0" applyFont="1" applyFill="1" applyBorder="1" applyAlignment="1">
      <alignment horizontal="center" vertical="center" wrapText="1"/>
    </xf>
  </cellXfs>
  <cellStyles count="5">
    <cellStyle name="Célula Vinculada" xfId="4" builtinId="24"/>
    <cellStyle name="Moeda" xfId="3" builtinId="4"/>
    <cellStyle name="Normal" xfId="0" builtinId="0"/>
    <cellStyle name="Normal 2" xfId="2"/>
    <cellStyle name="Porcentagem" xfId="1" builtinId="5"/>
  </cellStyles>
  <dxfs count="5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Gráfico da</a:t>
            </a:r>
            <a:r>
              <a:rPr lang="pt-BR" baseline="0"/>
              <a:t> Curva ABC</a:t>
            </a:r>
            <a:endParaRPr lang="pt-BR"/>
          </a:p>
        </c:rich>
      </c:tx>
      <c:layout>
        <c:manualLayout>
          <c:xMode val="edge"/>
          <c:yMode val="edge"/>
          <c:x val="0.36045122484689412"/>
          <c:y val="4.166666666666666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strRef>
              <c:f>'CURVA ABC'!$A$5:$A$86</c:f>
              <c:strCache>
                <c:ptCount val="82"/>
                <c:pt idx="0">
                  <c:v>20.2.1</c:v>
                </c:pt>
                <c:pt idx="1">
                  <c:v>20.1.1</c:v>
                </c:pt>
                <c:pt idx="2">
                  <c:v>8.2</c:v>
                </c:pt>
                <c:pt idx="3">
                  <c:v>2.2</c:v>
                </c:pt>
                <c:pt idx="4">
                  <c:v>20.3.2</c:v>
                </c:pt>
                <c:pt idx="5">
                  <c:v>8.1</c:v>
                </c:pt>
                <c:pt idx="6">
                  <c:v>18.3</c:v>
                </c:pt>
                <c:pt idx="7">
                  <c:v>18.1</c:v>
                </c:pt>
                <c:pt idx="8">
                  <c:v>10.1</c:v>
                </c:pt>
                <c:pt idx="9">
                  <c:v>2.1</c:v>
                </c:pt>
                <c:pt idx="10">
                  <c:v>5.2</c:v>
                </c:pt>
                <c:pt idx="11">
                  <c:v>9.3</c:v>
                </c:pt>
                <c:pt idx="12">
                  <c:v>7.1</c:v>
                </c:pt>
                <c:pt idx="13">
                  <c:v>1.3.1</c:v>
                </c:pt>
                <c:pt idx="14">
                  <c:v>4.2</c:v>
                </c:pt>
                <c:pt idx="15">
                  <c:v>11.4</c:v>
                </c:pt>
                <c:pt idx="16">
                  <c:v>9.1</c:v>
                </c:pt>
                <c:pt idx="17">
                  <c:v>10.3</c:v>
                </c:pt>
                <c:pt idx="18">
                  <c:v>20.3.3</c:v>
                </c:pt>
                <c:pt idx="19">
                  <c:v>10.2</c:v>
                </c:pt>
                <c:pt idx="20">
                  <c:v>16.7</c:v>
                </c:pt>
                <c:pt idx="21">
                  <c:v>13.2</c:v>
                </c:pt>
                <c:pt idx="22">
                  <c:v>9.2</c:v>
                </c:pt>
                <c:pt idx="23">
                  <c:v>1.3.2</c:v>
                </c:pt>
                <c:pt idx="24">
                  <c:v>19.2</c:v>
                </c:pt>
                <c:pt idx="25">
                  <c:v>17.1</c:v>
                </c:pt>
                <c:pt idx="26">
                  <c:v>15.1</c:v>
                </c:pt>
                <c:pt idx="27">
                  <c:v>12.2</c:v>
                </c:pt>
                <c:pt idx="28">
                  <c:v>15.8</c:v>
                </c:pt>
                <c:pt idx="29">
                  <c:v>6.1</c:v>
                </c:pt>
                <c:pt idx="30">
                  <c:v>6.4</c:v>
                </c:pt>
                <c:pt idx="31">
                  <c:v>11.2</c:v>
                </c:pt>
                <c:pt idx="32">
                  <c:v>12.8</c:v>
                </c:pt>
                <c:pt idx="33">
                  <c:v>12.1</c:v>
                </c:pt>
                <c:pt idx="34">
                  <c:v>5.3</c:v>
                </c:pt>
                <c:pt idx="35">
                  <c:v>5.1</c:v>
                </c:pt>
                <c:pt idx="36">
                  <c:v>16.1</c:v>
                </c:pt>
                <c:pt idx="37">
                  <c:v>3.1</c:v>
                </c:pt>
                <c:pt idx="38">
                  <c:v>4.3</c:v>
                </c:pt>
                <c:pt idx="39">
                  <c:v>6.3</c:v>
                </c:pt>
                <c:pt idx="40">
                  <c:v>15.7</c:v>
                </c:pt>
                <c:pt idx="41">
                  <c:v>1.2.2</c:v>
                </c:pt>
                <c:pt idx="42">
                  <c:v>13.1</c:v>
                </c:pt>
                <c:pt idx="43">
                  <c:v>15.2</c:v>
                </c:pt>
                <c:pt idx="44">
                  <c:v>6.2</c:v>
                </c:pt>
                <c:pt idx="45">
                  <c:v>1.1.1</c:v>
                </c:pt>
                <c:pt idx="46">
                  <c:v>1.1.2</c:v>
                </c:pt>
                <c:pt idx="47">
                  <c:v>12.6</c:v>
                </c:pt>
                <c:pt idx="48">
                  <c:v>12.9</c:v>
                </c:pt>
                <c:pt idx="49">
                  <c:v>16.8</c:v>
                </c:pt>
                <c:pt idx="50">
                  <c:v>18.2</c:v>
                </c:pt>
                <c:pt idx="51">
                  <c:v>5.4</c:v>
                </c:pt>
                <c:pt idx="52">
                  <c:v>1.2.1</c:v>
                </c:pt>
                <c:pt idx="53">
                  <c:v>14.3</c:v>
                </c:pt>
                <c:pt idx="54">
                  <c:v>15.6</c:v>
                </c:pt>
                <c:pt idx="55">
                  <c:v>12.3</c:v>
                </c:pt>
                <c:pt idx="56">
                  <c:v>4.1</c:v>
                </c:pt>
                <c:pt idx="57">
                  <c:v>4.4</c:v>
                </c:pt>
                <c:pt idx="58">
                  <c:v>12.7</c:v>
                </c:pt>
                <c:pt idx="59">
                  <c:v>12.5</c:v>
                </c:pt>
                <c:pt idx="60">
                  <c:v>13.3</c:v>
                </c:pt>
                <c:pt idx="61">
                  <c:v>12.4</c:v>
                </c:pt>
                <c:pt idx="62">
                  <c:v>15.5</c:v>
                </c:pt>
                <c:pt idx="63">
                  <c:v>19.1</c:v>
                </c:pt>
                <c:pt idx="64">
                  <c:v>11.1</c:v>
                </c:pt>
                <c:pt idx="65">
                  <c:v>16.6</c:v>
                </c:pt>
                <c:pt idx="66">
                  <c:v>16.5</c:v>
                </c:pt>
                <c:pt idx="67">
                  <c:v>16.2</c:v>
                </c:pt>
                <c:pt idx="68">
                  <c:v>7.2</c:v>
                </c:pt>
                <c:pt idx="69">
                  <c:v>18.4</c:v>
                </c:pt>
                <c:pt idx="70">
                  <c:v>14.2</c:v>
                </c:pt>
                <c:pt idx="71">
                  <c:v>15.4</c:v>
                </c:pt>
                <c:pt idx="72">
                  <c:v>20.4.3</c:v>
                </c:pt>
                <c:pt idx="73">
                  <c:v>16.3</c:v>
                </c:pt>
                <c:pt idx="74">
                  <c:v>1.1.3</c:v>
                </c:pt>
                <c:pt idx="75">
                  <c:v>15.3</c:v>
                </c:pt>
                <c:pt idx="76">
                  <c:v>14.1</c:v>
                </c:pt>
                <c:pt idx="77">
                  <c:v>11.3</c:v>
                </c:pt>
                <c:pt idx="78">
                  <c:v>16.4</c:v>
                </c:pt>
                <c:pt idx="79">
                  <c:v>20.3.1</c:v>
                </c:pt>
                <c:pt idx="80">
                  <c:v>20.4.1</c:v>
                </c:pt>
                <c:pt idx="81">
                  <c:v>20.4.2</c:v>
                </c:pt>
              </c:strCache>
            </c:strRef>
          </c:cat>
          <c:val>
            <c:numRef>
              <c:f>'CURVA ABC'!$J$5:$J$86</c:f>
              <c:numCache>
                <c:formatCode>0.00%</c:formatCode>
                <c:ptCount val="82"/>
                <c:pt idx="0">
                  <c:v>0.12580910745289253</c:v>
                </c:pt>
                <c:pt idx="1">
                  <c:v>0.23978468499684963</c:v>
                </c:pt>
                <c:pt idx="2">
                  <c:v>0.32115512365849203</c:v>
                </c:pt>
                <c:pt idx="3">
                  <c:v>0.38120679475329988</c:v>
                </c:pt>
                <c:pt idx="4">
                  <c:v>0.43975162693434888</c:v>
                </c:pt>
                <c:pt idx="5">
                  <c:v>0.48642626421905583</c:v>
                </c:pt>
                <c:pt idx="6">
                  <c:v>0.52722757129065412</c:v>
                </c:pt>
                <c:pt idx="7">
                  <c:v>0.56440370219971514</c:v>
                </c:pt>
                <c:pt idx="8">
                  <c:v>0.59892944735736431</c:v>
                </c:pt>
                <c:pt idx="9">
                  <c:v>0.63321960507746711</c:v>
                </c:pt>
                <c:pt idx="10">
                  <c:v>0.6666797909629959</c:v>
                </c:pt>
                <c:pt idx="11">
                  <c:v>0.68911475556151536</c:v>
                </c:pt>
                <c:pt idx="12">
                  <c:v>0.70970563918337926</c:v>
                </c:pt>
                <c:pt idx="13">
                  <c:v>0.72788242854578866</c:v>
                </c:pt>
                <c:pt idx="14">
                  <c:v>0.74287743355053237</c:v>
                </c:pt>
                <c:pt idx="15">
                  <c:v>0.75669791332353653</c:v>
                </c:pt>
                <c:pt idx="16">
                  <c:v>0.76806449268384569</c:v>
                </c:pt>
                <c:pt idx="17">
                  <c:v>0.77911408508508395</c:v>
                </c:pt>
                <c:pt idx="18">
                  <c:v>0.78970198026676308</c:v>
                </c:pt>
                <c:pt idx="19">
                  <c:v>0.79938002051722878</c:v>
                </c:pt>
                <c:pt idx="20">
                  <c:v>0.80810666662622876</c:v>
                </c:pt>
                <c:pt idx="21">
                  <c:v>0.81675489190544326</c:v>
                </c:pt>
                <c:pt idx="22">
                  <c:v>0.82532177182116473</c:v>
                </c:pt>
                <c:pt idx="23">
                  <c:v>0.83375823919674563</c:v>
                </c:pt>
                <c:pt idx="24">
                  <c:v>0.84203629432983851</c:v>
                </c:pt>
                <c:pt idx="25">
                  <c:v>0.85017505500560508</c:v>
                </c:pt>
                <c:pt idx="26">
                  <c:v>0.85761826408127806</c:v>
                </c:pt>
                <c:pt idx="27">
                  <c:v>0.86490251933414675</c:v>
                </c:pt>
                <c:pt idx="28">
                  <c:v>0.87170206020401786</c:v>
                </c:pt>
                <c:pt idx="29">
                  <c:v>0.87841597722589804</c:v>
                </c:pt>
                <c:pt idx="30">
                  <c:v>0.8850851597136602</c:v>
                </c:pt>
                <c:pt idx="31">
                  <c:v>0.89119624368557993</c:v>
                </c:pt>
                <c:pt idx="32">
                  <c:v>0.8965676372616358</c:v>
                </c:pt>
                <c:pt idx="33">
                  <c:v>0.90167815159937892</c:v>
                </c:pt>
                <c:pt idx="34">
                  <c:v>0.90636471686560194</c:v>
                </c:pt>
                <c:pt idx="35">
                  <c:v>0.91104451237787243</c:v>
                </c:pt>
                <c:pt idx="36">
                  <c:v>0.91549240319874681</c:v>
                </c:pt>
                <c:pt idx="37">
                  <c:v>0.91950080159302616</c:v>
                </c:pt>
                <c:pt idx="38">
                  <c:v>0.92344924704630238</c:v>
                </c:pt>
                <c:pt idx="39">
                  <c:v>0.92714282480277554</c:v>
                </c:pt>
                <c:pt idx="40">
                  <c:v>0.93079361771426905</c:v>
                </c:pt>
                <c:pt idx="41">
                  <c:v>0.93441137422647447</c:v>
                </c:pt>
                <c:pt idx="42">
                  <c:v>0.93773748973840709</c:v>
                </c:pt>
                <c:pt idx="43">
                  <c:v>0.9408964735647608</c:v>
                </c:pt>
                <c:pt idx="44">
                  <c:v>0.94387516530385207</c:v>
                </c:pt>
                <c:pt idx="45">
                  <c:v>0.94667887244277971</c:v>
                </c:pt>
                <c:pt idx="46">
                  <c:v>0.94941249908879122</c:v>
                </c:pt>
                <c:pt idx="47">
                  <c:v>0.95196577948950867</c:v>
                </c:pt>
                <c:pt idx="48">
                  <c:v>0.95448737744172851</c:v>
                </c:pt>
                <c:pt idx="49">
                  <c:v>0.95683918996482009</c:v>
                </c:pt>
                <c:pt idx="50">
                  <c:v>0.95901433898876776</c:v>
                </c:pt>
                <c:pt idx="51">
                  <c:v>0.9610486771305039</c:v>
                </c:pt>
                <c:pt idx="52">
                  <c:v>0.96303086108779012</c:v>
                </c:pt>
                <c:pt idx="53">
                  <c:v>0.96473386039207609</c:v>
                </c:pt>
                <c:pt idx="54">
                  <c:v>0.96627492718181873</c:v>
                </c:pt>
                <c:pt idx="55">
                  <c:v>0.96781334022801191</c:v>
                </c:pt>
                <c:pt idx="56">
                  <c:v>0.96929185449123356</c:v>
                </c:pt>
                <c:pt idx="57">
                  <c:v>0.97073651998469279</c:v>
                </c:pt>
                <c:pt idx="58">
                  <c:v>0.97207043230348944</c:v>
                </c:pt>
                <c:pt idx="59">
                  <c:v>0.97338701405216776</c:v>
                </c:pt>
                <c:pt idx="60">
                  <c:v>0.97455942712067412</c:v>
                </c:pt>
                <c:pt idx="61">
                  <c:v>0.97572631606995519</c:v>
                </c:pt>
                <c:pt idx="62">
                  <c:v>0.9768634181018454</c:v>
                </c:pt>
                <c:pt idx="63">
                  <c:v>0.97788581342276482</c:v>
                </c:pt>
                <c:pt idx="64">
                  <c:v>0.97882003946820706</c:v>
                </c:pt>
                <c:pt idx="65">
                  <c:v>0.97974830813017111</c:v>
                </c:pt>
                <c:pt idx="66">
                  <c:v>0.98065615921421456</c:v>
                </c:pt>
                <c:pt idx="67">
                  <c:v>0.98148748499957916</c:v>
                </c:pt>
                <c:pt idx="68">
                  <c:v>0.98218114106856613</c:v>
                </c:pt>
                <c:pt idx="69">
                  <c:v>0.98286131178767977</c:v>
                </c:pt>
                <c:pt idx="70">
                  <c:v>0.98353509185906218</c:v>
                </c:pt>
                <c:pt idx="71">
                  <c:v>0.98418146796644501</c:v>
                </c:pt>
                <c:pt idx="72">
                  <c:v>0.98511569401188726</c:v>
                </c:pt>
                <c:pt idx="73">
                  <c:v>0.98562602514384101</c:v>
                </c:pt>
                <c:pt idx="74">
                  <c:v>0.98611750928079112</c:v>
                </c:pt>
                <c:pt idx="75">
                  <c:v>0.98640281379136441</c:v>
                </c:pt>
                <c:pt idx="76">
                  <c:v>0.98658207687602606</c:v>
                </c:pt>
                <c:pt idx="77">
                  <c:v>0.98675175398909099</c:v>
                </c:pt>
                <c:pt idx="78">
                  <c:v>0.98692088952183976</c:v>
                </c:pt>
                <c:pt idx="79">
                  <c:v>0.99813160206714702</c:v>
                </c:pt>
                <c:pt idx="80">
                  <c:v>0.99875441943077514</c:v>
                </c:pt>
                <c:pt idx="81">
                  <c:v>1.0000000541580314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-1380405280"/>
        <c:axId val="-1210580592"/>
      </c:lineChart>
      <c:catAx>
        <c:axId val="-13804052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1210580592"/>
        <c:crosses val="autoZero"/>
        <c:auto val="1"/>
        <c:lblAlgn val="ctr"/>
        <c:lblOffset val="100"/>
        <c:noMultiLvlLbl val="0"/>
      </c:catAx>
      <c:valAx>
        <c:axId val="-12105805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-138040528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56030</xdr:rowOff>
    </xdr:from>
    <xdr:to>
      <xdr:col>6</xdr:col>
      <xdr:colOff>78441</xdr:colOff>
      <xdr:row>3</xdr:row>
      <xdr:rowOff>169549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0" y="56030"/>
          <a:ext cx="3048000" cy="616323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88004</xdr:colOff>
      <xdr:row>0</xdr:row>
      <xdr:rowOff>138734</xdr:rowOff>
    </xdr:from>
    <xdr:to>
      <xdr:col>2</xdr:col>
      <xdr:colOff>1913008</xdr:colOff>
      <xdr:row>2</xdr:row>
      <xdr:rowOff>236745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8004" y="138734"/>
          <a:ext cx="3044204" cy="619815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36635</xdr:colOff>
      <xdr:row>0</xdr:row>
      <xdr:rowOff>58617</xdr:rowOff>
    </xdr:from>
    <xdr:to>
      <xdr:col>4</xdr:col>
      <xdr:colOff>1707173</xdr:colOff>
      <xdr:row>0</xdr:row>
      <xdr:rowOff>578829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578827" y="58617"/>
          <a:ext cx="2696308" cy="520212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88004</xdr:colOff>
      <xdr:row>0</xdr:row>
      <xdr:rowOff>138734</xdr:rowOff>
    </xdr:from>
    <xdr:to>
      <xdr:col>2</xdr:col>
      <xdr:colOff>1693933</xdr:colOff>
      <xdr:row>2</xdr:row>
      <xdr:rowOff>236745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88004" y="138734"/>
          <a:ext cx="3044204" cy="621886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  <xdr:twoCellAnchor>
    <xdr:from>
      <xdr:col>4</xdr:col>
      <xdr:colOff>657225</xdr:colOff>
      <xdr:row>89</xdr:row>
      <xdr:rowOff>147637</xdr:rowOff>
    </xdr:from>
    <xdr:to>
      <xdr:col>8</xdr:col>
      <xdr:colOff>638175</xdr:colOff>
      <xdr:row>104</xdr:row>
      <xdr:rowOff>33337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1066800</xdr:colOff>
      <xdr:row>0</xdr:row>
      <xdr:rowOff>171450</xdr:rowOff>
    </xdr:from>
    <xdr:to>
      <xdr:col>13</xdr:col>
      <xdr:colOff>1015863</xdr:colOff>
      <xdr:row>4</xdr:row>
      <xdr:rowOff>96907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1163300" y="93345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933450</xdr:colOff>
      <xdr:row>0</xdr:row>
      <xdr:rowOff>95250</xdr:rowOff>
    </xdr:from>
    <xdr:to>
      <xdr:col>3</xdr:col>
      <xdr:colOff>206238</xdr:colOff>
      <xdr:row>0</xdr:row>
      <xdr:rowOff>782707</xdr:rowOff>
    </xdr:to>
    <xdr:pic>
      <xdr:nvPicPr>
        <xdr:cNvPr id="2" name="Imagem 1"/>
        <xdr:cNvPicPr/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1771650" y="9525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28</xdr:row>
      <xdr:rowOff>19050</xdr:rowOff>
    </xdr:from>
    <xdr:to>
      <xdr:col>4</xdr:col>
      <xdr:colOff>180975</xdr:colOff>
      <xdr:row>30</xdr:row>
      <xdr:rowOff>9525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524500"/>
          <a:ext cx="2962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38100</xdr:rowOff>
    </xdr:from>
    <xdr:to>
      <xdr:col>4</xdr:col>
      <xdr:colOff>1644513</xdr:colOff>
      <xdr:row>3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05150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2809875</xdr:colOff>
      <xdr:row>28</xdr:row>
      <xdr:rowOff>19050</xdr:rowOff>
    </xdr:from>
    <xdr:to>
      <xdr:col>2</xdr:col>
      <xdr:colOff>150935</xdr:colOff>
      <xdr:row>30</xdr:row>
      <xdr:rowOff>161925</xdr:rowOff>
    </xdr:to>
    <xdr:pic>
      <xdr:nvPicPr>
        <xdr:cNvPr id="2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09875" y="5353050"/>
          <a:ext cx="4246685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123825</xdr:colOff>
      <xdr:row>0</xdr:row>
      <xdr:rowOff>38100</xdr:rowOff>
    </xdr:from>
    <xdr:to>
      <xdr:col>5</xdr:col>
      <xdr:colOff>815838</xdr:colOff>
      <xdr:row>3</xdr:row>
      <xdr:rowOff>154057</xdr:rowOff>
    </xdr:to>
    <xdr:pic>
      <xdr:nvPicPr>
        <xdr:cNvPr id="3" name="Imagem 2"/>
        <xdr:cNvPicPr/>
      </xdr:nvPicPr>
      <xdr:blipFill>
        <a:blip xmlns:r="http://schemas.openxmlformats.org/officeDocument/2006/relationships" r:embed="rId2"/>
        <a:srcRect/>
        <a:stretch>
          <a:fillRect/>
        </a:stretch>
      </xdr:blipFill>
      <xdr:spPr bwMode="auto">
        <a:xfrm>
          <a:off x="3105150" y="38100"/>
          <a:ext cx="3197088" cy="687457"/>
        </a:xfrm>
        <a:prstGeom prst="rect">
          <a:avLst/>
        </a:prstGeom>
        <a:noFill/>
        <a:ln w="9525">
          <a:noFill/>
          <a:round/>
          <a:headEnd/>
          <a:tailEnd/>
        </a:ln>
        <a:effec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8"/>
  <sheetViews>
    <sheetView view="pageBreakPreview" zoomScale="115" zoomScaleNormal="100" zoomScaleSheetLayoutView="115" workbookViewId="0">
      <selection sqref="A1:U27"/>
    </sheetView>
  </sheetViews>
  <sheetFormatPr defaultColWidth="11.19921875" defaultRowHeight="15" x14ac:dyDescent="0.2"/>
  <cols>
    <col min="1" max="1" width="2.19921875" bestFit="1" customWidth="1"/>
    <col min="2" max="2" width="5.69921875" customWidth="1"/>
    <col min="3" max="3" width="13.8984375" customWidth="1"/>
    <col min="4" max="4" width="1.796875" customWidth="1"/>
    <col min="5" max="5" width="5.59765625" customWidth="1"/>
    <col min="6" max="6" width="2" customWidth="1"/>
    <col min="7" max="7" width="1.8984375" customWidth="1"/>
    <col min="8" max="8" width="1.296875" customWidth="1"/>
    <col min="9" max="9" width="5.3984375" customWidth="1"/>
    <col min="10" max="10" width="2.8984375" customWidth="1"/>
    <col min="11" max="11" width="2.19921875" customWidth="1"/>
    <col min="12" max="12" width="5" customWidth="1"/>
    <col min="13" max="13" width="0.69921875" customWidth="1"/>
    <col min="14" max="14" width="1.296875" customWidth="1"/>
    <col min="15" max="15" width="2.796875" customWidth="1"/>
    <col min="16" max="16" width="2.09765625" customWidth="1"/>
    <col min="17" max="17" width="2.796875" customWidth="1"/>
    <col min="18" max="18" width="2.09765625" customWidth="1"/>
    <col min="19" max="19" width="0.59765625" customWidth="1"/>
    <col min="20" max="20" width="3.59765625" customWidth="1"/>
    <col min="21" max="21" width="9.5" bestFit="1" customWidth="1"/>
  </cols>
  <sheetData>
    <row r="1" spans="1:21" ht="23.25" customHeight="1" x14ac:dyDescent="0.2">
      <c r="A1" s="1"/>
      <c r="B1" s="1"/>
      <c r="C1" s="1"/>
      <c r="D1" s="1"/>
      <c r="E1" s="1"/>
      <c r="F1" s="1"/>
      <c r="G1" s="1"/>
      <c r="H1" s="157" t="s">
        <v>205</v>
      </c>
      <c r="I1" s="157"/>
      <c r="J1" s="157"/>
      <c r="K1" s="157"/>
      <c r="L1" s="157"/>
      <c r="M1" s="157"/>
      <c r="N1" s="157"/>
      <c r="O1" s="157"/>
      <c r="P1" s="157"/>
      <c r="Q1" s="157"/>
      <c r="R1" s="157"/>
      <c r="S1" s="157"/>
      <c r="T1" s="157"/>
      <c r="U1" s="10"/>
    </row>
    <row r="2" spans="1:21" ht="0" hidden="1" customHeight="1" thickBot="1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</row>
    <row r="3" spans="1:21" ht="16.350000000000001" customHeight="1" x14ac:dyDescent="0.2">
      <c r="A3" s="1"/>
      <c r="B3" s="1"/>
      <c r="C3" s="1"/>
      <c r="D3" s="1"/>
      <c r="E3" s="1"/>
      <c r="F3" s="1"/>
      <c r="G3" s="1"/>
      <c r="H3" s="158"/>
      <c r="I3" s="158"/>
      <c r="J3" s="158"/>
      <c r="K3" s="158"/>
      <c r="L3" s="158"/>
      <c r="M3" s="158"/>
      <c r="N3" s="158"/>
      <c r="O3" s="158"/>
      <c r="P3" s="158"/>
      <c r="Q3" s="158"/>
      <c r="R3" s="158"/>
      <c r="S3" s="158"/>
      <c r="T3" s="158"/>
      <c r="U3" s="10"/>
    </row>
    <row r="4" spans="1:21" ht="29.45" customHeight="1" x14ac:dyDescent="0.2">
      <c r="A4" s="1"/>
      <c r="B4" s="1"/>
      <c r="C4" s="1"/>
      <c r="D4" s="1"/>
      <c r="E4" s="1"/>
      <c r="F4" s="1"/>
      <c r="G4" s="1"/>
      <c r="H4" s="159" t="s">
        <v>0</v>
      </c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1"/>
    </row>
    <row r="5" spans="1:21" ht="29.85" customHeight="1" x14ac:dyDescent="0.2">
      <c r="A5" s="160" t="s">
        <v>197</v>
      </c>
      <c r="B5" s="160"/>
      <c r="C5" s="160"/>
      <c r="D5" s="160"/>
      <c r="E5" s="160"/>
      <c r="F5" s="160"/>
      <c r="G5" s="160"/>
      <c r="H5" s="160"/>
      <c r="I5" s="160"/>
      <c r="J5" s="160"/>
      <c r="K5" s="160"/>
      <c r="L5" s="160"/>
      <c r="M5" s="160"/>
      <c r="N5" s="160"/>
      <c r="O5" s="4"/>
      <c r="P5" s="4"/>
      <c r="Q5" s="4"/>
      <c r="R5" s="4"/>
      <c r="S5" s="4"/>
      <c r="T5" s="4"/>
      <c r="U5" s="16"/>
    </row>
    <row r="6" spans="1:21" ht="17.45" customHeight="1" x14ac:dyDescent="0.2">
      <c r="A6" s="161" t="s">
        <v>375</v>
      </c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2"/>
      <c r="M6" s="162"/>
      <c r="N6" s="162"/>
      <c r="O6" s="163">
        <f>'PLANILHA ORÇAMENTÁRIA'!G19</f>
        <v>5648.53</v>
      </c>
      <c r="P6" s="163"/>
      <c r="Q6" s="163"/>
      <c r="R6" s="163"/>
      <c r="S6" s="163"/>
      <c r="T6" s="163"/>
      <c r="U6" s="12">
        <f>'PLANILHA ORÇAMENTÁRIA'!H19</f>
        <v>7061.1900000000005</v>
      </c>
    </row>
    <row r="7" spans="1:21" ht="17.25" customHeight="1" x14ac:dyDescent="0.2">
      <c r="A7" s="154" t="s">
        <v>377</v>
      </c>
      <c r="B7" s="154"/>
      <c r="C7" s="154"/>
      <c r="D7" s="154"/>
      <c r="E7" s="154"/>
      <c r="F7" s="154"/>
      <c r="G7" s="154"/>
      <c r="H7" s="154"/>
      <c r="I7" s="154"/>
      <c r="J7" s="154"/>
      <c r="K7" s="154"/>
      <c r="L7" s="155"/>
      <c r="M7" s="155"/>
      <c r="N7" s="155"/>
      <c r="O7" s="156">
        <f>'PLANILHA ORÇAMENTÁRIA'!G23</f>
        <v>13935.779999999999</v>
      </c>
      <c r="P7" s="156"/>
      <c r="Q7" s="156"/>
      <c r="R7" s="156"/>
      <c r="S7" s="156"/>
      <c r="T7" s="156"/>
      <c r="U7" s="12">
        <f t="shared" ref="U7:U10" si="0">ROUND(O7*1.25,2)</f>
        <v>17419.73</v>
      </c>
    </row>
    <row r="8" spans="1:21" ht="17.25" customHeight="1" x14ac:dyDescent="0.2">
      <c r="A8" s="154" t="s">
        <v>378</v>
      </c>
      <c r="B8" s="154"/>
      <c r="C8" s="154"/>
      <c r="D8" s="154"/>
      <c r="E8" s="154"/>
      <c r="F8" s="154"/>
      <c r="G8" s="154"/>
      <c r="H8" s="154"/>
      <c r="I8" s="154"/>
      <c r="J8" s="154"/>
      <c r="K8" s="154"/>
      <c r="L8" s="155"/>
      <c r="M8" s="155"/>
      <c r="N8" s="155"/>
      <c r="O8" s="156">
        <f>'PLANILHA ORÇAMENTÁRIA'!G26</f>
        <v>592.1</v>
      </c>
      <c r="P8" s="156"/>
      <c r="Q8" s="156"/>
      <c r="R8" s="156"/>
      <c r="S8" s="156"/>
      <c r="T8" s="156"/>
      <c r="U8" s="12">
        <f t="shared" si="0"/>
        <v>740.13</v>
      </c>
    </row>
    <row r="9" spans="1:21" ht="17.25" customHeight="1" x14ac:dyDescent="0.2">
      <c r="A9" s="154" t="s">
        <v>379</v>
      </c>
      <c r="B9" s="154"/>
      <c r="C9" s="154"/>
      <c r="D9" s="154"/>
      <c r="E9" s="154"/>
      <c r="F9" s="154"/>
      <c r="G9" s="154"/>
      <c r="H9" s="154"/>
      <c r="I9" s="154"/>
      <c r="J9" s="154"/>
      <c r="K9" s="154"/>
      <c r="L9" s="155"/>
      <c r="M9" s="155"/>
      <c r="N9" s="155"/>
      <c r="O9" s="156">
        <f>'PLANILHA ORÇAMENTÁRIA'!G32</f>
        <v>3230.05</v>
      </c>
      <c r="P9" s="156"/>
      <c r="Q9" s="156"/>
      <c r="R9" s="156"/>
      <c r="S9" s="156"/>
      <c r="T9" s="156"/>
      <c r="U9" s="12">
        <f t="shared" si="0"/>
        <v>4037.56</v>
      </c>
    </row>
    <row r="10" spans="1:21" ht="17.25" customHeight="1" x14ac:dyDescent="0.2">
      <c r="A10" s="154" t="s">
        <v>380</v>
      </c>
      <c r="B10" s="154"/>
      <c r="C10" s="154"/>
      <c r="D10" s="154"/>
      <c r="E10" s="154"/>
      <c r="F10" s="154"/>
      <c r="G10" s="154"/>
      <c r="H10" s="154"/>
      <c r="I10" s="154"/>
      <c r="J10" s="154"/>
      <c r="K10" s="154"/>
      <c r="L10" s="155"/>
      <c r="M10" s="155"/>
      <c r="N10" s="155"/>
      <c r="O10" s="156">
        <f>'PLANILHA ORÇAMENTÁRIA'!G38</f>
        <v>6626.66</v>
      </c>
      <c r="P10" s="156"/>
      <c r="Q10" s="156"/>
      <c r="R10" s="156"/>
      <c r="S10" s="156"/>
      <c r="T10" s="156"/>
      <c r="U10" s="12">
        <f t="shared" si="0"/>
        <v>8283.33</v>
      </c>
    </row>
    <row r="11" spans="1:21" ht="17.25" customHeight="1" x14ac:dyDescent="0.2">
      <c r="A11" s="154" t="s">
        <v>381</v>
      </c>
      <c r="B11" s="154"/>
      <c r="C11" s="154"/>
      <c r="D11" s="154"/>
      <c r="E11" s="154"/>
      <c r="F11" s="154"/>
      <c r="G11" s="154"/>
      <c r="H11" s="154"/>
      <c r="I11" s="154"/>
      <c r="J11" s="154"/>
      <c r="K11" s="154"/>
      <c r="L11" s="155"/>
      <c r="M11" s="155"/>
      <c r="N11" s="155"/>
      <c r="O11" s="156">
        <f>'PLANILHA ORÇAMENTÁRIA'!G44</f>
        <v>2962.49</v>
      </c>
      <c r="P11" s="156"/>
      <c r="Q11" s="156"/>
      <c r="R11" s="156"/>
      <c r="S11" s="156"/>
      <c r="T11" s="156"/>
      <c r="U11" s="12">
        <f>'PLANILHA ORÇAMENTÁRIA'!H44</f>
        <v>3703.12</v>
      </c>
    </row>
    <row r="12" spans="1:21" ht="17.25" customHeight="1" x14ac:dyDescent="0.2">
      <c r="A12" s="154" t="s">
        <v>382</v>
      </c>
      <c r="B12" s="154"/>
      <c r="C12" s="154"/>
      <c r="D12" s="154"/>
      <c r="E12" s="154"/>
      <c r="F12" s="154"/>
      <c r="G12" s="154"/>
      <c r="H12" s="154"/>
      <c r="I12" s="154"/>
      <c r="J12" s="154"/>
      <c r="K12" s="154"/>
      <c r="L12" s="155"/>
      <c r="M12" s="155"/>
      <c r="N12" s="155"/>
      <c r="O12" s="156">
        <f>'PLANILHA ORÇAMENTÁRIA'!G48</f>
        <v>3144.06</v>
      </c>
      <c r="P12" s="156"/>
      <c r="Q12" s="156"/>
      <c r="R12" s="156"/>
      <c r="S12" s="156"/>
      <c r="T12" s="156"/>
      <c r="U12" s="12">
        <f>'PLANILHA ORÇAMENTÁRIA'!H48</f>
        <v>3930.0749999999998</v>
      </c>
    </row>
    <row r="13" spans="1:21" ht="17.25" customHeight="1" x14ac:dyDescent="0.2">
      <c r="A13" s="154" t="s">
        <v>383</v>
      </c>
      <c r="B13" s="154"/>
      <c r="C13" s="154"/>
      <c r="D13" s="154"/>
      <c r="E13" s="154"/>
      <c r="F13" s="154"/>
      <c r="G13" s="154"/>
      <c r="H13" s="154"/>
      <c r="I13" s="154"/>
      <c r="J13" s="154"/>
      <c r="K13" s="154"/>
      <c r="L13" s="155"/>
      <c r="M13" s="155"/>
      <c r="N13" s="155"/>
      <c r="O13" s="156">
        <f>'PLANILHA ORÇAMENTÁRIA'!G52</f>
        <v>19152.98</v>
      </c>
      <c r="P13" s="156"/>
      <c r="Q13" s="156"/>
      <c r="R13" s="156"/>
      <c r="S13" s="156"/>
      <c r="T13" s="156"/>
      <c r="U13" s="12">
        <f>'PLANILHA ORÇAMENTÁRIA'!H52</f>
        <v>23642.86</v>
      </c>
    </row>
    <row r="14" spans="1:21" ht="17.25" customHeight="1" x14ac:dyDescent="0.2">
      <c r="A14" s="154" t="s">
        <v>384</v>
      </c>
      <c r="B14" s="154"/>
      <c r="C14" s="154"/>
      <c r="D14" s="154"/>
      <c r="E14" s="154"/>
      <c r="F14" s="154"/>
      <c r="G14" s="154"/>
      <c r="H14" s="154"/>
      <c r="I14" s="154"/>
      <c r="J14" s="154"/>
      <c r="K14" s="154"/>
      <c r="L14" s="155"/>
      <c r="M14" s="155"/>
      <c r="N14" s="155"/>
      <c r="O14" s="156">
        <f>'PLANILHA ORÇAMENTÁRIA'!G57</f>
        <v>6258.48</v>
      </c>
      <c r="P14" s="156"/>
      <c r="Q14" s="156"/>
      <c r="R14" s="156"/>
      <c r="S14" s="156"/>
      <c r="T14" s="156"/>
      <c r="U14" s="12">
        <f>'PLANILHA ORÇAMENTÁRIA'!H57</f>
        <v>7823.1100000000006</v>
      </c>
    </row>
    <row r="15" spans="1:21" ht="17.25" customHeight="1" x14ac:dyDescent="0.2">
      <c r="A15" s="154" t="s">
        <v>385</v>
      </c>
      <c r="B15" s="154"/>
      <c r="C15" s="154"/>
      <c r="D15" s="154"/>
      <c r="E15" s="154"/>
      <c r="F15" s="154"/>
      <c r="G15" s="154"/>
      <c r="H15" s="154"/>
      <c r="I15" s="154"/>
      <c r="J15" s="154"/>
      <c r="K15" s="154"/>
      <c r="L15" s="155"/>
      <c r="M15" s="155"/>
      <c r="N15" s="155"/>
      <c r="O15" s="156">
        <f>'PLANILHA ORÇAMENTÁRIA'!G62</f>
        <v>8161.8</v>
      </c>
      <c r="P15" s="156"/>
      <c r="Q15" s="156"/>
      <c r="R15" s="156"/>
      <c r="S15" s="156"/>
      <c r="T15" s="156"/>
      <c r="U15" s="12">
        <f>'PLANILHA ORÇAMENTÁRIA'!H62</f>
        <v>10202.25</v>
      </c>
    </row>
    <row r="16" spans="1:21" ht="17.25" customHeight="1" x14ac:dyDescent="0.2">
      <c r="A16" s="154" t="s">
        <v>386</v>
      </c>
      <c r="B16" s="154"/>
      <c r="C16" s="154"/>
      <c r="D16" s="154"/>
      <c r="E16" s="154"/>
      <c r="F16" s="154"/>
      <c r="G16" s="154"/>
      <c r="H16" s="154"/>
      <c r="I16" s="154"/>
      <c r="J16" s="154"/>
      <c r="K16" s="154"/>
      <c r="L16" s="155"/>
      <c r="M16" s="155"/>
      <c r="N16" s="155"/>
      <c r="O16" s="156">
        <f>'PLANILHA ORÇAMENTÁRIA'!G68</f>
        <v>3107.26</v>
      </c>
      <c r="P16" s="156"/>
      <c r="Q16" s="156"/>
      <c r="R16" s="156"/>
      <c r="S16" s="156"/>
      <c r="T16" s="156"/>
      <c r="U16" s="12">
        <f>'PLANILHA ORÇAMENTÁRIA'!H68</f>
        <v>3884.09</v>
      </c>
    </row>
    <row r="17" spans="1:21" ht="17.25" customHeight="1" x14ac:dyDescent="0.2">
      <c r="A17" s="154" t="s">
        <v>387</v>
      </c>
      <c r="B17" s="154"/>
      <c r="C17" s="154"/>
      <c r="D17" s="154"/>
      <c r="E17" s="154"/>
      <c r="F17" s="154"/>
      <c r="G17" s="154"/>
      <c r="H17" s="154"/>
      <c r="I17" s="154"/>
      <c r="J17" s="154"/>
      <c r="K17" s="154"/>
      <c r="L17" s="155"/>
      <c r="M17" s="155"/>
      <c r="N17" s="155"/>
      <c r="O17" s="156">
        <f>'PLANILHA ORÇAMENTÁRIA'!G79</f>
        <v>3199.31</v>
      </c>
      <c r="P17" s="156"/>
      <c r="Q17" s="156"/>
      <c r="R17" s="156"/>
      <c r="S17" s="156"/>
      <c r="T17" s="156"/>
      <c r="U17" s="12">
        <f>'PLANILHA ORÇAMENTÁRIA'!H79</f>
        <v>5206.4000000000005</v>
      </c>
    </row>
    <row r="18" spans="1:21" ht="17.25" customHeight="1" x14ac:dyDescent="0.2">
      <c r="A18" s="154" t="s">
        <v>388</v>
      </c>
      <c r="B18" s="154"/>
      <c r="C18" s="154"/>
      <c r="D18" s="154"/>
      <c r="E18" s="154"/>
      <c r="F18" s="154"/>
      <c r="G18" s="154"/>
      <c r="H18" s="154"/>
      <c r="I18" s="154"/>
      <c r="J18" s="154"/>
      <c r="K18" s="154"/>
      <c r="L18" s="155"/>
      <c r="M18" s="155"/>
      <c r="N18" s="155"/>
      <c r="O18" s="156">
        <f>'PLANILHA ORÇAMENTÁRIA'!G84</f>
        <v>1941.98</v>
      </c>
      <c r="P18" s="156"/>
      <c r="Q18" s="156"/>
      <c r="R18" s="156"/>
      <c r="S18" s="156"/>
      <c r="T18" s="156"/>
      <c r="U18" s="12">
        <f>'PLANILHA ORÇAMENTÁRIA'!H84</f>
        <v>2427.48</v>
      </c>
    </row>
    <row r="19" spans="1:21" ht="17.25" customHeight="1" x14ac:dyDescent="0.2">
      <c r="A19" s="154" t="s">
        <v>389</v>
      </c>
      <c r="B19" s="154"/>
      <c r="C19" s="154"/>
      <c r="D19" s="154"/>
      <c r="E19" s="154"/>
      <c r="F19" s="154"/>
      <c r="G19" s="154"/>
      <c r="H19" s="154"/>
      <c r="I19" s="154"/>
      <c r="J19" s="154"/>
      <c r="K19" s="154"/>
      <c r="L19" s="155"/>
      <c r="M19" s="155"/>
      <c r="N19" s="155"/>
      <c r="O19" s="156">
        <f>'PLANILHA ORÇAMENTÁRIA'!G89</f>
        <v>730.23</v>
      </c>
      <c r="P19" s="156"/>
      <c r="Q19" s="156"/>
      <c r="R19" s="156"/>
      <c r="S19" s="156"/>
      <c r="T19" s="156"/>
      <c r="U19" s="12">
        <f>'PLANILHA ORÇAMENTÁRIA'!H89</f>
        <v>471.96</v>
      </c>
    </row>
    <row r="20" spans="1:21" ht="17.25" customHeight="1" x14ac:dyDescent="0.2">
      <c r="A20" s="154" t="s">
        <v>390</v>
      </c>
      <c r="B20" s="154"/>
      <c r="C20" s="154"/>
      <c r="D20" s="154"/>
      <c r="E20" s="154"/>
      <c r="F20" s="154"/>
      <c r="G20" s="154"/>
      <c r="H20" s="154"/>
      <c r="I20" s="154"/>
      <c r="J20" s="154"/>
      <c r="K20" s="154"/>
      <c r="L20" s="155"/>
      <c r="M20" s="155"/>
      <c r="N20" s="155"/>
      <c r="O20" s="156">
        <f>'PLANILHA ORÇAMENTÁRIA'!G99</f>
        <v>3643.0200000000004</v>
      </c>
      <c r="P20" s="156"/>
      <c r="Q20" s="156"/>
      <c r="R20" s="156"/>
      <c r="S20" s="156"/>
      <c r="T20" s="156"/>
      <c r="U20" s="12">
        <f>'PLANILHA ORÇAMENTÁRIA'!H99</f>
        <v>4553.7800000000007</v>
      </c>
    </row>
    <row r="21" spans="1:21" ht="17.25" customHeight="1" x14ac:dyDescent="0.2">
      <c r="A21" s="154" t="s">
        <v>403</v>
      </c>
      <c r="B21" s="154"/>
      <c r="C21" s="154"/>
      <c r="D21" s="154"/>
      <c r="E21" s="154"/>
      <c r="F21" s="154"/>
      <c r="G21" s="154"/>
      <c r="H21" s="154"/>
      <c r="I21" s="154"/>
      <c r="J21" s="154"/>
      <c r="K21" s="154"/>
      <c r="L21" s="155"/>
      <c r="M21" s="155"/>
      <c r="N21" s="155"/>
      <c r="O21" s="156">
        <f>'PLANILHA ORÇAMENTÁRIA'!G109</f>
        <v>2787.86</v>
      </c>
      <c r="P21" s="156"/>
      <c r="Q21" s="156"/>
      <c r="R21" s="156"/>
      <c r="S21" s="156"/>
      <c r="T21" s="156"/>
      <c r="U21" s="12">
        <f>'PLANILHA ORÇAMENTÁRIA'!H109</f>
        <v>3484.85</v>
      </c>
    </row>
    <row r="22" spans="1:21" ht="17.25" customHeight="1" x14ac:dyDescent="0.2">
      <c r="A22" s="154" t="s">
        <v>391</v>
      </c>
      <c r="B22" s="154"/>
      <c r="C22" s="154"/>
      <c r="D22" s="154"/>
      <c r="E22" s="154"/>
      <c r="F22" s="154"/>
      <c r="G22" s="154"/>
      <c r="H22" s="154"/>
      <c r="I22" s="154"/>
      <c r="J22" s="154"/>
      <c r="K22" s="154"/>
      <c r="L22" s="155"/>
      <c r="M22" s="155"/>
      <c r="N22" s="155"/>
      <c r="O22" s="156">
        <f>'PLANILHA ORÇAMENTÁRIA'!G112</f>
        <v>1202.22</v>
      </c>
      <c r="P22" s="156"/>
      <c r="Q22" s="156"/>
      <c r="R22" s="156"/>
      <c r="S22" s="156"/>
      <c r="T22" s="156"/>
      <c r="U22" s="12">
        <f>'PLANILHA ORÇAMENTÁRIA'!H112</f>
        <v>1502.7750000000001</v>
      </c>
    </row>
    <row r="23" spans="1:21" ht="17.25" customHeight="1" x14ac:dyDescent="0.2">
      <c r="A23" s="154" t="s">
        <v>392</v>
      </c>
      <c r="B23" s="154"/>
      <c r="C23" s="154"/>
      <c r="D23" s="154"/>
      <c r="E23" s="154"/>
      <c r="F23" s="154"/>
      <c r="G23" s="154"/>
      <c r="H23" s="154"/>
      <c r="I23" s="154"/>
      <c r="J23" s="154"/>
      <c r="K23" s="154"/>
      <c r="L23" s="155"/>
      <c r="M23" s="155"/>
      <c r="N23" s="155"/>
      <c r="O23" s="156">
        <f>'PLANILHA ORÇAMENTÁRIA'!G118</f>
        <v>11940.269999999999</v>
      </c>
      <c r="P23" s="156"/>
      <c r="Q23" s="156"/>
      <c r="R23" s="156"/>
      <c r="S23" s="156"/>
      <c r="T23" s="156"/>
      <c r="U23" s="12">
        <f>'PLANILHA ORÇAMENTÁRIA'!H118</f>
        <v>14925.35</v>
      </c>
    </row>
    <row r="24" spans="1:21" ht="15.75" customHeight="1" x14ac:dyDescent="0.2">
      <c r="A24" s="167" t="s">
        <v>393</v>
      </c>
      <c r="B24" s="167"/>
      <c r="C24" s="167"/>
      <c r="D24" s="167"/>
      <c r="E24" s="167"/>
      <c r="F24" s="167"/>
      <c r="G24" s="167"/>
      <c r="H24" s="167"/>
      <c r="I24" s="167"/>
      <c r="J24" s="167"/>
      <c r="K24" s="167"/>
      <c r="L24" s="168"/>
      <c r="M24" s="168"/>
      <c r="N24" s="168"/>
      <c r="O24" s="169">
        <f>'PLANILHA ORÇAMENTÁRIA'!G122</f>
        <v>1373.82</v>
      </c>
      <c r="P24" s="169"/>
      <c r="Q24" s="169"/>
      <c r="R24" s="169"/>
      <c r="S24" s="169"/>
      <c r="T24" s="169"/>
      <c r="U24" s="12">
        <f>'PLANILHA ORÇAMENTÁRIA'!H122</f>
        <v>1717.28</v>
      </c>
    </row>
    <row r="25" spans="1:21" ht="15.75" customHeight="1" x14ac:dyDescent="0.2">
      <c r="A25" s="167" t="s">
        <v>376</v>
      </c>
      <c r="B25" s="167"/>
      <c r="C25" s="167"/>
      <c r="D25" s="167"/>
      <c r="E25" s="167"/>
      <c r="F25" s="167"/>
      <c r="G25" s="167"/>
      <c r="H25" s="167"/>
      <c r="I25" s="167"/>
      <c r="J25" s="167"/>
      <c r="K25" s="167"/>
      <c r="L25" s="168"/>
      <c r="M25" s="168"/>
      <c r="N25" s="168"/>
      <c r="O25" s="170">
        <f>'PLANILHA ORÇAMENTÁRIA'!G136</f>
        <v>51850</v>
      </c>
      <c r="P25" s="170"/>
      <c r="Q25" s="170"/>
      <c r="R25" s="170"/>
      <c r="S25" s="170"/>
      <c r="T25" s="170"/>
      <c r="U25" s="15">
        <f>'PLANILHA ORÇAMENTÁRIA'!H136</f>
        <v>59627.499999999993</v>
      </c>
    </row>
    <row r="26" spans="1:21" ht="19.5" customHeight="1" x14ac:dyDescent="0.2">
      <c r="A26" s="165" t="s">
        <v>198</v>
      </c>
      <c r="B26" s="165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65"/>
      <c r="N26" s="165"/>
      <c r="O26" s="166">
        <f>O6+O7+O8+O9+O10+O11+O12+O13+O14+O15+O16+O17+O18+O19+O20+O21+O22+O23+O24+O25</f>
        <v>151488.9</v>
      </c>
      <c r="P26" s="166"/>
      <c r="Q26" s="166"/>
      <c r="R26" s="166"/>
      <c r="S26" s="166"/>
      <c r="T26" s="166"/>
      <c r="U26" s="7">
        <f>U6+U7+U8+U9+U10+U11+U12+U13+U14+U15+U16+U17+U18+U19+U20+U21+U22+U23+U24+U25</f>
        <v>184644.81999999998</v>
      </c>
    </row>
    <row r="27" spans="1:21" ht="10.5" customHeight="1" x14ac:dyDescent="0.2">
      <c r="A27" s="252" t="s">
        <v>499</v>
      </c>
      <c r="B27" s="252"/>
      <c r="C27" s="252"/>
      <c r="D27" s="252"/>
      <c r="E27" s="252"/>
      <c r="F27" s="252"/>
      <c r="G27" s="252"/>
      <c r="H27" s="252"/>
      <c r="I27" s="252"/>
      <c r="J27" s="252"/>
      <c r="K27" s="252"/>
      <c r="L27" s="252"/>
      <c r="M27" s="252"/>
      <c r="N27" s="252"/>
      <c r="O27" s="252"/>
      <c r="P27" s="252"/>
      <c r="Q27" s="252"/>
      <c r="R27" s="252"/>
      <c r="S27" s="252"/>
      <c r="T27" s="252"/>
      <c r="U27" s="252"/>
    </row>
    <row r="28" spans="1:21" ht="2.85" customHeight="1" x14ac:dyDescent="0.2">
      <c r="A28" s="164"/>
      <c r="B28" s="164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5"/>
    </row>
  </sheetData>
  <mergeCells count="68">
    <mergeCell ref="A28:T28"/>
    <mergeCell ref="A26:N26"/>
    <mergeCell ref="O26:T26"/>
    <mergeCell ref="A23:K23"/>
    <mergeCell ref="L23:N23"/>
    <mergeCell ref="O23:T23"/>
    <mergeCell ref="A24:K24"/>
    <mergeCell ref="L24:N24"/>
    <mergeCell ref="O24:T24"/>
    <mergeCell ref="O25:T25"/>
    <mergeCell ref="L25:N25"/>
    <mergeCell ref="A25:K25"/>
    <mergeCell ref="A27:U27"/>
    <mergeCell ref="A21:K21"/>
    <mergeCell ref="L21:N21"/>
    <mergeCell ref="O21:T21"/>
    <mergeCell ref="A22:K22"/>
    <mergeCell ref="L22:N22"/>
    <mergeCell ref="O22:T22"/>
    <mergeCell ref="A19:K19"/>
    <mergeCell ref="L19:N19"/>
    <mergeCell ref="O19:T19"/>
    <mergeCell ref="A20:K20"/>
    <mergeCell ref="L20:N20"/>
    <mergeCell ref="O20:T20"/>
    <mergeCell ref="A17:K17"/>
    <mergeCell ref="L17:N17"/>
    <mergeCell ref="O17:T17"/>
    <mergeCell ref="A18:K18"/>
    <mergeCell ref="L18:N18"/>
    <mergeCell ref="O18:T18"/>
    <mergeCell ref="A15:K15"/>
    <mergeCell ref="L15:N15"/>
    <mergeCell ref="O15:T15"/>
    <mergeCell ref="A16:K16"/>
    <mergeCell ref="L16:N16"/>
    <mergeCell ref="O16:T16"/>
    <mergeCell ref="A13:K13"/>
    <mergeCell ref="L13:N13"/>
    <mergeCell ref="O13:T13"/>
    <mergeCell ref="A14:K14"/>
    <mergeCell ref="L14:N14"/>
    <mergeCell ref="O14:T14"/>
    <mergeCell ref="A11:K11"/>
    <mergeCell ref="L11:N11"/>
    <mergeCell ref="O11:T11"/>
    <mergeCell ref="A12:K12"/>
    <mergeCell ref="L12:N12"/>
    <mergeCell ref="O12:T12"/>
    <mergeCell ref="A9:K9"/>
    <mergeCell ref="L9:N9"/>
    <mergeCell ref="O9:T9"/>
    <mergeCell ref="A10:K10"/>
    <mergeCell ref="L10:N10"/>
    <mergeCell ref="O10:T10"/>
    <mergeCell ref="H1:T1"/>
    <mergeCell ref="H3:T3"/>
    <mergeCell ref="H4:T4"/>
    <mergeCell ref="A5:N5"/>
    <mergeCell ref="A6:K6"/>
    <mergeCell ref="L6:N6"/>
    <mergeCell ref="O6:T6"/>
    <mergeCell ref="A7:K7"/>
    <mergeCell ref="L7:N7"/>
    <mergeCell ref="O7:T7"/>
    <mergeCell ref="A8:K8"/>
    <mergeCell ref="L8:N8"/>
    <mergeCell ref="O8:T8"/>
  </mergeCells>
  <pageMargins left="0.62007900000000005" right="0.472441" top="0.472441" bottom="0.472441" header="0" footer="0"/>
  <pageSetup paperSize="9" scale="89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40"/>
  <sheetViews>
    <sheetView view="pageBreakPreview" topLeftCell="A22" zoomScaleNormal="100" zoomScaleSheetLayoutView="100" workbookViewId="0">
      <selection activeCell="D16" sqref="D16"/>
    </sheetView>
  </sheetViews>
  <sheetFormatPr defaultColWidth="11.19921875" defaultRowHeight="15" x14ac:dyDescent="0.2"/>
  <cols>
    <col min="1" max="1" width="6.296875" customWidth="1"/>
    <col min="2" max="2" width="6.5" customWidth="1"/>
    <col min="3" max="3" width="22.59765625" customWidth="1"/>
    <col min="4" max="4" width="5.5" customWidth="1"/>
    <col min="5" max="5" width="9.796875" customWidth="1"/>
    <col min="6" max="6" width="12.19921875" customWidth="1"/>
    <col min="7" max="7" width="9.59765625" customWidth="1"/>
    <col min="8" max="8" width="9.5" bestFit="1" customWidth="1"/>
  </cols>
  <sheetData>
    <row r="1" spans="1:8" ht="25.5" customHeight="1" x14ac:dyDescent="0.2">
      <c r="A1" s="109"/>
      <c r="B1" s="109"/>
      <c r="C1" s="109"/>
      <c r="D1" s="109"/>
      <c r="E1" s="157" t="s">
        <v>1</v>
      </c>
      <c r="F1" s="157"/>
      <c r="G1" s="157"/>
      <c r="H1" s="10"/>
    </row>
    <row r="2" spans="1:8" ht="16.350000000000001" customHeight="1" x14ac:dyDescent="0.2">
      <c r="A2" s="109"/>
      <c r="B2" s="109"/>
      <c r="C2" s="109"/>
      <c r="D2" s="109"/>
      <c r="E2" s="91"/>
      <c r="F2" s="91"/>
      <c r="G2" s="91"/>
      <c r="H2" s="10"/>
    </row>
    <row r="3" spans="1:8" ht="29.65" customHeight="1" x14ac:dyDescent="0.2">
      <c r="A3" s="2"/>
      <c r="B3" s="2"/>
      <c r="C3" s="2"/>
      <c r="D3" s="2"/>
      <c r="E3" s="172" t="s">
        <v>2</v>
      </c>
      <c r="F3" s="172"/>
      <c r="G3" s="172"/>
      <c r="H3" s="11"/>
    </row>
    <row r="4" spans="1:8" ht="29.1" customHeight="1" x14ac:dyDescent="0.2">
      <c r="A4" s="80" t="s">
        <v>408</v>
      </c>
      <c r="B4" s="80" t="s">
        <v>409</v>
      </c>
      <c r="C4" s="80" t="s">
        <v>4</v>
      </c>
      <c r="D4" s="106" t="s">
        <v>5</v>
      </c>
      <c r="E4" s="107" t="s">
        <v>6</v>
      </c>
      <c r="F4" s="107" t="s">
        <v>7</v>
      </c>
      <c r="G4" s="107" t="s">
        <v>8</v>
      </c>
      <c r="H4" s="14" t="s">
        <v>203</v>
      </c>
    </row>
    <row r="5" spans="1:8" ht="14.85" customHeight="1" x14ac:dyDescent="0.2">
      <c r="A5" s="81">
        <v>1</v>
      </c>
      <c r="B5" s="79"/>
      <c r="C5" s="116" t="s">
        <v>199</v>
      </c>
      <c r="D5" s="9"/>
      <c r="E5" s="9"/>
      <c r="F5" s="9"/>
      <c r="G5" s="9"/>
      <c r="H5" s="9"/>
    </row>
    <row r="6" spans="1:8" ht="26.65" customHeight="1" x14ac:dyDescent="0.2">
      <c r="A6" s="82" t="s">
        <v>358</v>
      </c>
      <c r="B6" s="78" t="s">
        <v>503</v>
      </c>
      <c r="C6" s="117" t="s">
        <v>9</v>
      </c>
      <c r="D6" s="8"/>
      <c r="E6" s="8"/>
      <c r="F6" s="8"/>
      <c r="G6" s="8"/>
      <c r="H6" s="8"/>
    </row>
    <row r="7" spans="1:8" ht="37.15" customHeight="1" x14ac:dyDescent="0.2">
      <c r="A7" s="83" t="s">
        <v>414</v>
      </c>
      <c r="B7" s="83">
        <v>88596</v>
      </c>
      <c r="C7" s="118" t="s">
        <v>10</v>
      </c>
      <c r="D7" s="86" t="s">
        <v>11</v>
      </c>
      <c r="E7" s="103">
        <v>15</v>
      </c>
      <c r="F7" s="96">
        <v>27.61</v>
      </c>
      <c r="G7" s="96">
        <f>ROUND(E7*F7,2)</f>
        <v>414.15</v>
      </c>
      <c r="H7" s="54">
        <f>ROUND(G7*1.25,2)</f>
        <v>517.69000000000005</v>
      </c>
    </row>
    <row r="8" spans="1:8" ht="37.15" customHeight="1" x14ac:dyDescent="0.2">
      <c r="A8" s="83" t="s">
        <v>415</v>
      </c>
      <c r="B8" s="87">
        <v>88284</v>
      </c>
      <c r="C8" s="119" t="s">
        <v>12</v>
      </c>
      <c r="D8" s="86" t="s">
        <v>13</v>
      </c>
      <c r="E8" s="94">
        <v>15</v>
      </c>
      <c r="F8" s="95">
        <v>26.92</v>
      </c>
      <c r="G8" s="95">
        <f>ROUND(E8*F8,2)</f>
        <v>403.8</v>
      </c>
      <c r="H8" s="54">
        <f t="shared" ref="H8:H9" si="0">ROUND(G8*1.25,2)</f>
        <v>504.75</v>
      </c>
    </row>
    <row r="9" spans="1:8" ht="71.25" customHeight="1" x14ac:dyDescent="0.2">
      <c r="A9" s="83" t="s">
        <v>416</v>
      </c>
      <c r="B9" s="87">
        <v>92140</v>
      </c>
      <c r="C9" s="119" t="s">
        <v>14</v>
      </c>
      <c r="D9" s="86" t="s">
        <v>15</v>
      </c>
      <c r="E9" s="94">
        <v>15</v>
      </c>
      <c r="F9" s="95">
        <v>4.84</v>
      </c>
      <c r="G9" s="95">
        <f>ROUND(E9*F9,2)</f>
        <v>72.599999999999994</v>
      </c>
      <c r="H9" s="54">
        <f t="shared" si="0"/>
        <v>90.75</v>
      </c>
    </row>
    <row r="10" spans="1:8" ht="16.7" customHeight="1" x14ac:dyDescent="0.2">
      <c r="A10" s="109"/>
      <c r="B10" s="109"/>
      <c r="C10" s="109"/>
      <c r="D10" s="109"/>
      <c r="E10" s="109"/>
      <c r="F10" s="97" t="s">
        <v>16</v>
      </c>
      <c r="G10" s="98">
        <f>G7+G8+G9</f>
        <v>890.55000000000007</v>
      </c>
      <c r="H10" s="98">
        <f>SUM(H7:H9)</f>
        <v>1113.19</v>
      </c>
    </row>
    <row r="11" spans="1:8" ht="26.65" customHeight="1" x14ac:dyDescent="0.2">
      <c r="A11" s="82" t="s">
        <v>410</v>
      </c>
      <c r="B11" s="78" t="s">
        <v>502</v>
      </c>
      <c r="C11" s="117" t="s">
        <v>17</v>
      </c>
      <c r="D11" s="8"/>
      <c r="E11" s="8"/>
      <c r="F11" s="8"/>
      <c r="G11" s="8"/>
      <c r="H11" s="8"/>
    </row>
    <row r="12" spans="1:8" ht="71.25" customHeight="1" x14ac:dyDescent="0.2">
      <c r="A12" s="83" t="s">
        <v>417</v>
      </c>
      <c r="B12" s="83">
        <v>92140</v>
      </c>
      <c r="C12" s="118" t="s">
        <v>18</v>
      </c>
      <c r="D12" s="86" t="s">
        <v>19</v>
      </c>
      <c r="E12" s="103">
        <v>17.29</v>
      </c>
      <c r="F12" s="96">
        <v>16.93</v>
      </c>
      <c r="G12" s="96">
        <f>ROUND(E12*F12,2)</f>
        <v>292.72000000000003</v>
      </c>
      <c r="H12" s="54">
        <f>ROUND(G12*1.25,)</f>
        <v>366</v>
      </c>
    </row>
    <row r="13" spans="1:8" ht="37.15" customHeight="1" x14ac:dyDescent="0.2">
      <c r="A13" s="83" t="s">
        <v>418</v>
      </c>
      <c r="B13" s="87">
        <v>100302</v>
      </c>
      <c r="C13" s="118" t="s">
        <v>20</v>
      </c>
      <c r="D13" s="86" t="s">
        <v>21</v>
      </c>
      <c r="E13" s="103">
        <v>18</v>
      </c>
      <c r="F13" s="96">
        <v>29.67</v>
      </c>
      <c r="G13" s="96">
        <f>ROUND(E13*F13,2)</f>
        <v>534.05999999999995</v>
      </c>
      <c r="H13" s="96">
        <f>ROUND(G13*1.25,)</f>
        <v>668</v>
      </c>
    </row>
    <row r="14" spans="1:8" ht="16.7" customHeight="1" x14ac:dyDescent="0.2">
      <c r="A14" s="109"/>
      <c r="B14" s="109"/>
      <c r="C14" s="109"/>
      <c r="D14" s="109"/>
      <c r="E14" s="109"/>
      <c r="F14" s="97" t="s">
        <v>22</v>
      </c>
      <c r="G14" s="98">
        <f>G12+G13</f>
        <v>826.78</v>
      </c>
      <c r="H14" s="98">
        <f>SUM(H12:H13)</f>
        <v>1034</v>
      </c>
    </row>
    <row r="15" spans="1:8" ht="14.85" customHeight="1" x14ac:dyDescent="0.2">
      <c r="A15" s="82" t="s">
        <v>411</v>
      </c>
      <c r="B15" s="78" t="s">
        <v>504</v>
      </c>
      <c r="C15" s="117" t="s">
        <v>23</v>
      </c>
      <c r="D15" s="8"/>
      <c r="E15" s="8"/>
      <c r="F15" s="8"/>
      <c r="G15" s="8"/>
      <c r="H15" s="8"/>
    </row>
    <row r="16" spans="1:8" ht="92.25" customHeight="1" x14ac:dyDescent="0.2">
      <c r="A16" s="83" t="s">
        <v>419</v>
      </c>
      <c r="B16" s="83">
        <v>10775</v>
      </c>
      <c r="C16" s="118" t="s">
        <v>24</v>
      </c>
      <c r="D16" s="86" t="s">
        <v>25</v>
      </c>
      <c r="E16" s="103">
        <v>3</v>
      </c>
      <c r="F16" s="96">
        <v>895</v>
      </c>
      <c r="G16" s="96">
        <f>ROUND(E16*F16,2)</f>
        <v>2685</v>
      </c>
      <c r="H16" s="54">
        <f>ROUND(G16*1.25,2)</f>
        <v>3356.25</v>
      </c>
    </row>
    <row r="17" spans="1:8" ht="16.149999999999999" customHeight="1" x14ac:dyDescent="0.2">
      <c r="A17" s="83" t="s">
        <v>420</v>
      </c>
      <c r="B17" s="253">
        <v>97050</v>
      </c>
      <c r="C17" s="254" t="s">
        <v>26</v>
      </c>
      <c r="D17" s="86" t="s">
        <v>27</v>
      </c>
      <c r="E17" s="255">
        <v>4</v>
      </c>
      <c r="F17" s="256">
        <v>311.55</v>
      </c>
      <c r="G17" s="96">
        <f>ROUND(E17*F17,2)</f>
        <v>1246.2</v>
      </c>
      <c r="H17" s="96">
        <f>ROUND(G17*1.25,2)</f>
        <v>1557.75</v>
      </c>
    </row>
    <row r="18" spans="1:8" ht="16.7" customHeight="1" x14ac:dyDescent="0.2">
      <c r="A18" s="109"/>
      <c r="B18" s="109"/>
      <c r="C18" s="109"/>
      <c r="D18" s="109"/>
      <c r="E18" s="109"/>
      <c r="F18" s="97" t="s">
        <v>28</v>
      </c>
      <c r="G18" s="98">
        <f>G16+G17</f>
        <v>3931.2</v>
      </c>
      <c r="H18" s="98">
        <f>SUM(H16:H17)</f>
        <v>4914</v>
      </c>
    </row>
    <row r="19" spans="1:8" ht="16.7" customHeight="1" x14ac:dyDescent="0.2">
      <c r="A19" s="109"/>
      <c r="B19" s="109"/>
      <c r="C19" s="109"/>
      <c r="D19" s="109"/>
      <c r="E19" s="109"/>
      <c r="F19" s="97" t="s">
        <v>29</v>
      </c>
      <c r="G19" s="98">
        <f>G10+G14+G18</f>
        <v>5648.53</v>
      </c>
      <c r="H19" s="98">
        <f>H10+H14+H18</f>
        <v>7061.1900000000005</v>
      </c>
    </row>
    <row r="20" spans="1:8" ht="14.85" customHeight="1" x14ac:dyDescent="0.2">
      <c r="A20" s="85">
        <v>2</v>
      </c>
      <c r="B20" s="84" t="s">
        <v>505</v>
      </c>
      <c r="C20" s="116" t="s">
        <v>30</v>
      </c>
      <c r="D20" s="9"/>
      <c r="E20" s="9"/>
      <c r="F20" s="9"/>
      <c r="G20" s="9"/>
      <c r="H20" s="9"/>
    </row>
    <row r="21" spans="1:8" ht="37.15" customHeight="1" x14ac:dyDescent="0.2">
      <c r="A21" s="83" t="s">
        <v>361</v>
      </c>
      <c r="B21" s="83">
        <v>88326</v>
      </c>
      <c r="C21" s="118" t="s">
        <v>31</v>
      </c>
      <c r="D21" s="86" t="s">
        <v>32</v>
      </c>
      <c r="E21" s="103">
        <v>210</v>
      </c>
      <c r="F21" s="96">
        <v>24.12</v>
      </c>
      <c r="G21" s="96">
        <f>ROUND(E21*F21,2)</f>
        <v>5065.2</v>
      </c>
      <c r="H21" s="54">
        <f>ROUND(G21*1.25,2)</f>
        <v>6331.5</v>
      </c>
    </row>
    <row r="22" spans="1:8" ht="37.15" customHeight="1" x14ac:dyDescent="0.2">
      <c r="A22" s="83" t="s">
        <v>412</v>
      </c>
      <c r="B22" s="88">
        <v>93566</v>
      </c>
      <c r="C22" s="120" t="s">
        <v>33</v>
      </c>
      <c r="D22" s="86" t="s">
        <v>34</v>
      </c>
      <c r="E22" s="104">
        <v>2</v>
      </c>
      <c r="F22" s="105">
        <v>4435.29</v>
      </c>
      <c r="G22" s="105">
        <f>ROUND(E22*F22,2)</f>
        <v>8870.58</v>
      </c>
      <c r="H22" s="54">
        <f>ROUND(G22*1.25,2)</f>
        <v>11088.23</v>
      </c>
    </row>
    <row r="23" spans="1:8" ht="16.7" customHeight="1" x14ac:dyDescent="0.2">
      <c r="A23" s="109"/>
      <c r="B23" s="109"/>
      <c r="C23" s="109"/>
      <c r="D23" s="109"/>
      <c r="E23" s="109"/>
      <c r="F23" s="97" t="s">
        <v>35</v>
      </c>
      <c r="G23" s="98">
        <f>SUM(G21:G22)</f>
        <v>13935.779999999999</v>
      </c>
      <c r="H23" s="98">
        <f>SUM(H21:H22)</f>
        <v>17419.73</v>
      </c>
    </row>
    <row r="24" spans="1:8" ht="14.85" customHeight="1" x14ac:dyDescent="0.2">
      <c r="A24" s="85">
        <v>3</v>
      </c>
      <c r="B24" s="84" t="s">
        <v>506</v>
      </c>
      <c r="C24" s="116" t="s">
        <v>36</v>
      </c>
      <c r="D24" s="9"/>
      <c r="E24" s="9"/>
      <c r="F24" s="9"/>
      <c r="G24" s="9"/>
      <c r="H24" s="9"/>
    </row>
    <row r="25" spans="1:8" ht="66.75" customHeight="1" x14ac:dyDescent="0.2">
      <c r="A25" s="83" t="s">
        <v>364</v>
      </c>
      <c r="B25" s="83">
        <v>99059</v>
      </c>
      <c r="C25" s="118" t="s">
        <v>37</v>
      </c>
      <c r="D25" s="86" t="s">
        <v>38</v>
      </c>
      <c r="E25" s="103">
        <v>10</v>
      </c>
      <c r="F25" s="96">
        <v>59.21</v>
      </c>
      <c r="G25" s="96">
        <f>ROUND(E25*F25,2)</f>
        <v>592.1</v>
      </c>
      <c r="H25" s="54">
        <f>ROUND(G25*1.25,2)</f>
        <v>740.13</v>
      </c>
    </row>
    <row r="26" spans="1:8" ht="16.7" customHeight="1" x14ac:dyDescent="0.2">
      <c r="A26" s="109"/>
      <c r="B26" s="109"/>
      <c r="C26" s="109"/>
      <c r="D26" s="109"/>
      <c r="E26" s="109"/>
      <c r="F26" s="97" t="s">
        <v>39</v>
      </c>
      <c r="G26" s="98">
        <f>G25</f>
        <v>592.1</v>
      </c>
      <c r="H26" s="98">
        <f>G26*1.25</f>
        <v>740.125</v>
      </c>
    </row>
    <row r="27" spans="1:8" ht="14.85" customHeight="1" x14ac:dyDescent="0.2">
      <c r="A27" s="85">
        <v>4</v>
      </c>
      <c r="B27" s="84"/>
      <c r="C27" s="116" t="s">
        <v>40</v>
      </c>
      <c r="D27" s="9"/>
      <c r="E27" s="9"/>
      <c r="F27" s="9"/>
      <c r="G27" s="9"/>
      <c r="H27" s="9"/>
    </row>
    <row r="28" spans="1:8" ht="25.7" customHeight="1" x14ac:dyDescent="0.2">
      <c r="A28" s="83" t="s">
        <v>372</v>
      </c>
      <c r="B28" s="83">
        <v>98519</v>
      </c>
      <c r="C28" s="118" t="s">
        <v>41</v>
      </c>
      <c r="D28" s="86" t="s">
        <v>42</v>
      </c>
      <c r="E28" s="103">
        <v>120</v>
      </c>
      <c r="F28" s="96">
        <v>1.82</v>
      </c>
      <c r="G28" s="96">
        <f>ROUND(E28*F28,2)</f>
        <v>218.4</v>
      </c>
      <c r="H28" s="54">
        <f>ROUND(G28*1.25,2)</f>
        <v>273</v>
      </c>
    </row>
    <row r="29" spans="1:8" ht="59.85" customHeight="1" x14ac:dyDescent="0.2">
      <c r="A29" s="83" t="s">
        <v>373</v>
      </c>
      <c r="B29" s="87">
        <v>100937</v>
      </c>
      <c r="C29" s="119" t="s">
        <v>43</v>
      </c>
      <c r="D29" s="86" t="s">
        <v>44</v>
      </c>
      <c r="E29" s="94">
        <v>250</v>
      </c>
      <c r="F29" s="95">
        <v>8.86</v>
      </c>
      <c r="G29" s="96">
        <f>ROUND(E29*F29,2)</f>
        <v>2215</v>
      </c>
      <c r="H29" s="54">
        <f t="shared" ref="H29:H31" si="1">ROUND(G29*1.25,2)</f>
        <v>2768.75</v>
      </c>
    </row>
    <row r="30" spans="1:8" ht="59.85" customHeight="1" x14ac:dyDescent="0.2">
      <c r="A30" s="83" t="s">
        <v>374</v>
      </c>
      <c r="B30" s="87">
        <v>96527</v>
      </c>
      <c r="C30" s="118" t="s">
        <v>45</v>
      </c>
      <c r="D30" s="86" t="s">
        <v>46</v>
      </c>
      <c r="E30" s="103">
        <v>5</v>
      </c>
      <c r="F30" s="96">
        <v>116.65</v>
      </c>
      <c r="G30" s="96">
        <f>ROUND(E30*F30,2)</f>
        <v>583.25</v>
      </c>
      <c r="H30" s="54">
        <f t="shared" si="1"/>
        <v>729.06</v>
      </c>
    </row>
    <row r="31" spans="1:8" ht="25.7" customHeight="1" x14ac:dyDescent="0.2">
      <c r="A31" s="83" t="s">
        <v>421</v>
      </c>
      <c r="B31" s="87">
        <v>96995</v>
      </c>
      <c r="C31" s="119" t="s">
        <v>47</v>
      </c>
      <c r="D31" s="86" t="s">
        <v>48</v>
      </c>
      <c r="E31" s="94">
        <v>5</v>
      </c>
      <c r="F31" s="95">
        <v>42.68</v>
      </c>
      <c r="G31" s="96">
        <f>ROUND(E31*F31,2)</f>
        <v>213.4</v>
      </c>
      <c r="H31" s="54">
        <f t="shared" si="1"/>
        <v>266.75</v>
      </c>
    </row>
    <row r="32" spans="1:8" ht="16.7" customHeight="1" x14ac:dyDescent="0.2">
      <c r="A32" s="109"/>
      <c r="B32" s="109"/>
      <c r="C32" s="109"/>
      <c r="D32" s="109"/>
      <c r="E32" s="109"/>
      <c r="F32" s="97" t="s">
        <v>49</v>
      </c>
      <c r="G32" s="98">
        <f>G28+G29+G30+G31</f>
        <v>3230.05</v>
      </c>
      <c r="H32" s="98">
        <f>SUM(H28:H31)</f>
        <v>4037.56</v>
      </c>
    </row>
    <row r="33" spans="1:8" ht="14.85" customHeight="1" x14ac:dyDescent="0.2">
      <c r="A33" s="85">
        <v>5</v>
      </c>
      <c r="B33" s="84"/>
      <c r="C33" s="116" t="s">
        <v>50</v>
      </c>
      <c r="D33" s="9"/>
      <c r="E33" s="9"/>
      <c r="F33" s="9"/>
      <c r="G33" s="9"/>
      <c r="H33" s="9"/>
    </row>
    <row r="34" spans="1:8" ht="56.25" customHeight="1" x14ac:dyDescent="0.2">
      <c r="A34" s="83" t="s">
        <v>413</v>
      </c>
      <c r="B34" s="83">
        <v>102487</v>
      </c>
      <c r="C34" s="118" t="s">
        <v>51</v>
      </c>
      <c r="D34" s="86" t="s">
        <v>52</v>
      </c>
      <c r="E34" s="103">
        <v>1.28</v>
      </c>
      <c r="F34" s="96">
        <v>540.05999999999995</v>
      </c>
      <c r="G34" s="96">
        <f>ROUND(E34*F34,2)</f>
        <v>691.28</v>
      </c>
      <c r="H34" s="54">
        <f>ROUND(G34*1.25,2)</f>
        <v>864.1</v>
      </c>
    </row>
    <row r="35" spans="1:8" ht="92.25" customHeight="1" x14ac:dyDescent="0.2">
      <c r="A35" s="83" t="s">
        <v>422</v>
      </c>
      <c r="B35" s="87">
        <v>103337</v>
      </c>
      <c r="C35" s="119" t="s">
        <v>53</v>
      </c>
      <c r="D35" s="86" t="s">
        <v>54</v>
      </c>
      <c r="E35" s="94">
        <v>65</v>
      </c>
      <c r="F35" s="95">
        <v>76.040000000000006</v>
      </c>
      <c r="G35" s="96">
        <f>ROUND(E35*F35,2)</f>
        <v>4942.6000000000004</v>
      </c>
      <c r="H35" s="54">
        <f t="shared" ref="H35:H37" si="2">ROUND(G35*1.25,2)</f>
        <v>6178.25</v>
      </c>
    </row>
    <row r="36" spans="1:8" ht="42" customHeight="1" x14ac:dyDescent="0.2">
      <c r="A36" s="83" t="s">
        <v>423</v>
      </c>
      <c r="B36" s="87">
        <v>96555</v>
      </c>
      <c r="C36" s="119" t="s">
        <v>55</v>
      </c>
      <c r="D36" s="86" t="s">
        <v>56</v>
      </c>
      <c r="E36" s="94">
        <v>1</v>
      </c>
      <c r="F36" s="95">
        <v>692.28</v>
      </c>
      <c r="G36" s="96">
        <f>ROUND(E36*F36,2)</f>
        <v>692.28</v>
      </c>
      <c r="H36" s="54">
        <f t="shared" si="2"/>
        <v>865.35</v>
      </c>
    </row>
    <row r="37" spans="1:8" ht="69.75" customHeight="1" x14ac:dyDescent="0.2">
      <c r="A37" s="83" t="s">
        <v>424</v>
      </c>
      <c r="B37" s="87">
        <v>96619</v>
      </c>
      <c r="C37" s="119" t="s">
        <v>57</v>
      </c>
      <c r="D37" s="86" t="s">
        <v>58</v>
      </c>
      <c r="E37" s="94">
        <v>10</v>
      </c>
      <c r="F37" s="95">
        <v>30.05</v>
      </c>
      <c r="G37" s="96">
        <f>ROUND(E37*F37,2)</f>
        <v>300.5</v>
      </c>
      <c r="H37" s="54">
        <f t="shared" si="2"/>
        <v>375.63</v>
      </c>
    </row>
    <row r="38" spans="1:8" ht="16.7" customHeight="1" x14ac:dyDescent="0.2">
      <c r="A38" s="109"/>
      <c r="B38" s="109"/>
      <c r="C38" s="109"/>
      <c r="D38" s="109"/>
      <c r="E38" s="109"/>
      <c r="F38" s="97" t="s">
        <v>59</v>
      </c>
      <c r="G38" s="98">
        <f>G34+G35+G36+G37</f>
        <v>6626.66</v>
      </c>
      <c r="H38" s="98">
        <f>SUM(H34:H37)</f>
        <v>8283.33</v>
      </c>
    </row>
    <row r="39" spans="1:8" ht="14.85" customHeight="1" x14ac:dyDescent="0.2">
      <c r="A39" s="85">
        <v>6</v>
      </c>
      <c r="B39" s="84"/>
      <c r="C39" s="116" t="s">
        <v>60</v>
      </c>
      <c r="D39" s="9"/>
      <c r="E39" s="9"/>
      <c r="F39" s="9"/>
      <c r="G39" s="9"/>
      <c r="H39" s="9"/>
    </row>
    <row r="40" spans="1:8" ht="81.75" customHeight="1" x14ac:dyDescent="0.2">
      <c r="A40" s="83" t="s">
        <v>425</v>
      </c>
      <c r="B40" s="83">
        <v>92263</v>
      </c>
      <c r="C40" s="118" t="s">
        <v>61</v>
      </c>
      <c r="D40" s="86" t="s">
        <v>62</v>
      </c>
      <c r="E40" s="103">
        <v>5</v>
      </c>
      <c r="F40" s="96">
        <v>198.35</v>
      </c>
      <c r="G40" s="96">
        <f>ROUND(E40*F40,2)</f>
        <v>991.75</v>
      </c>
      <c r="H40" s="54">
        <f>ROUND(G40*1.25,2)</f>
        <v>1239.69</v>
      </c>
    </row>
    <row r="41" spans="1:8" ht="94.15" customHeight="1" x14ac:dyDescent="0.2">
      <c r="A41" s="83" t="s">
        <v>426</v>
      </c>
      <c r="B41" s="87">
        <v>92762</v>
      </c>
      <c r="C41" s="118" t="s">
        <v>63</v>
      </c>
      <c r="D41" s="86" t="s">
        <v>64</v>
      </c>
      <c r="E41" s="103">
        <v>40</v>
      </c>
      <c r="F41" s="96">
        <v>11</v>
      </c>
      <c r="G41" s="96">
        <f>ROUND(E41*F41,2)</f>
        <v>440</v>
      </c>
      <c r="H41" s="54">
        <f t="shared" ref="H41:H43" si="3">ROUND(G41*1.25,2)</f>
        <v>550</v>
      </c>
    </row>
    <row r="42" spans="1:8" ht="94.15" customHeight="1" x14ac:dyDescent="0.2">
      <c r="A42" s="83" t="s">
        <v>427</v>
      </c>
      <c r="B42" s="87">
        <v>92759</v>
      </c>
      <c r="C42" s="118" t="s">
        <v>65</v>
      </c>
      <c r="D42" s="86" t="s">
        <v>66</v>
      </c>
      <c r="E42" s="103">
        <v>40</v>
      </c>
      <c r="F42" s="96">
        <v>13.64</v>
      </c>
      <c r="G42" s="96">
        <f>ROUND(E42*F42,2)</f>
        <v>545.6</v>
      </c>
      <c r="H42" s="54">
        <f t="shared" si="3"/>
        <v>682</v>
      </c>
    </row>
    <row r="43" spans="1:8" ht="59.85" customHeight="1" x14ac:dyDescent="0.2">
      <c r="A43" s="83" t="s">
        <v>428</v>
      </c>
      <c r="B43" s="87">
        <v>97101</v>
      </c>
      <c r="C43" s="118" t="s">
        <v>67</v>
      </c>
      <c r="D43" s="86" t="s">
        <v>68</v>
      </c>
      <c r="E43" s="103">
        <v>6</v>
      </c>
      <c r="F43" s="96">
        <v>164.19</v>
      </c>
      <c r="G43" s="96">
        <f>ROUND(E43*F43,2)</f>
        <v>985.14</v>
      </c>
      <c r="H43" s="54">
        <f t="shared" si="3"/>
        <v>1231.43</v>
      </c>
    </row>
    <row r="44" spans="1:8" ht="16.7" customHeight="1" x14ac:dyDescent="0.2">
      <c r="A44" s="109"/>
      <c r="B44" s="109"/>
      <c r="C44" s="109"/>
      <c r="D44" s="109"/>
      <c r="E44" s="109"/>
      <c r="F44" s="97" t="s">
        <v>69</v>
      </c>
      <c r="G44" s="98">
        <f>G40+G41+G42+G43</f>
        <v>2962.49</v>
      </c>
      <c r="H44" s="98">
        <f>SUM(H40:H43)</f>
        <v>3703.12</v>
      </c>
    </row>
    <row r="45" spans="1:8" ht="14.85" customHeight="1" x14ac:dyDescent="0.2">
      <c r="A45" s="85">
        <v>7</v>
      </c>
      <c r="B45" s="84"/>
      <c r="C45" s="116" t="s">
        <v>70</v>
      </c>
      <c r="D45" s="9"/>
      <c r="E45" s="9"/>
      <c r="F45" s="9"/>
      <c r="G45" s="9"/>
      <c r="H45" s="9"/>
    </row>
    <row r="46" spans="1:8" ht="91.5" customHeight="1" x14ac:dyDescent="0.2">
      <c r="A46" s="83" t="s">
        <v>429</v>
      </c>
      <c r="B46" s="83">
        <v>103337</v>
      </c>
      <c r="C46" s="118" t="s">
        <v>71</v>
      </c>
      <c r="D46" s="86" t="s">
        <v>72</v>
      </c>
      <c r="E46" s="103">
        <v>40</v>
      </c>
      <c r="F46" s="96">
        <v>76.040000000000006</v>
      </c>
      <c r="G46" s="96">
        <f>ROUND(E46*F46,2)</f>
        <v>3041.6</v>
      </c>
      <c r="H46" s="54">
        <f>ROUND(G46*1.25,2)</f>
        <v>3802</v>
      </c>
    </row>
    <row r="47" spans="1:8" ht="37.15" customHeight="1" x14ac:dyDescent="0.2">
      <c r="A47" s="83" t="s">
        <v>430</v>
      </c>
      <c r="B47" s="87">
        <v>93182</v>
      </c>
      <c r="C47" s="118" t="s">
        <v>73</v>
      </c>
      <c r="D47" s="86" t="s">
        <v>74</v>
      </c>
      <c r="E47" s="103">
        <v>2</v>
      </c>
      <c r="F47" s="96">
        <v>51.23</v>
      </c>
      <c r="G47" s="96">
        <f>ROUND(E47*F47,2)</f>
        <v>102.46</v>
      </c>
      <c r="H47" s="54">
        <f>ROUND(G47*1.25,2)</f>
        <v>128.08000000000001</v>
      </c>
    </row>
    <row r="48" spans="1:8" ht="16.7" customHeight="1" x14ac:dyDescent="0.2">
      <c r="A48" s="109"/>
      <c r="B48" s="109"/>
      <c r="C48" s="109"/>
      <c r="D48" s="109"/>
      <c r="E48" s="109"/>
      <c r="F48" s="97" t="s">
        <v>75</v>
      </c>
      <c r="G48" s="98">
        <f>G46+G47</f>
        <v>3144.06</v>
      </c>
      <c r="H48" s="98">
        <f>G48*1.25</f>
        <v>3930.0749999999998</v>
      </c>
    </row>
    <row r="49" spans="1:8" ht="14.85" customHeight="1" x14ac:dyDescent="0.2">
      <c r="A49" s="85">
        <v>8</v>
      </c>
      <c r="B49" s="84"/>
      <c r="C49" s="116" t="s">
        <v>76</v>
      </c>
      <c r="D49" s="9"/>
      <c r="E49" s="9"/>
      <c r="F49" s="9"/>
      <c r="G49" s="9"/>
      <c r="H49" s="9"/>
    </row>
    <row r="50" spans="1:8" ht="68.25" customHeight="1" x14ac:dyDescent="0.2">
      <c r="A50" s="83" t="s">
        <v>431</v>
      </c>
      <c r="B50" s="83">
        <v>94204</v>
      </c>
      <c r="C50" s="118" t="s">
        <v>77</v>
      </c>
      <c r="D50" s="86" t="s">
        <v>78</v>
      </c>
      <c r="E50" s="103">
        <v>154</v>
      </c>
      <c r="F50" s="96">
        <v>44.77</v>
      </c>
      <c r="G50" s="96">
        <f>ROUND(E50*F50,2)</f>
        <v>6894.58</v>
      </c>
      <c r="H50" s="54">
        <f>ROUND(G50*1.25,2)</f>
        <v>8618.23</v>
      </c>
    </row>
    <row r="51" spans="1:8" ht="69.75" customHeight="1" x14ac:dyDescent="0.2">
      <c r="A51" s="83" t="s">
        <v>432</v>
      </c>
      <c r="B51" s="87">
        <v>92575</v>
      </c>
      <c r="C51" s="119" t="s">
        <v>79</v>
      </c>
      <c r="D51" s="86" t="s">
        <v>80</v>
      </c>
      <c r="E51" s="94">
        <v>154</v>
      </c>
      <c r="F51" s="95">
        <v>78.05</v>
      </c>
      <c r="G51" s="96">
        <f>ROUND(E51*F51,2)</f>
        <v>12019.7</v>
      </c>
      <c r="H51" s="54">
        <f>ROUND(G51*1.25,2)</f>
        <v>15024.63</v>
      </c>
    </row>
    <row r="52" spans="1:8" ht="16.7" customHeight="1" x14ac:dyDescent="0.2">
      <c r="A52" s="109"/>
      <c r="B52" s="109"/>
      <c r="C52" s="109"/>
      <c r="D52" s="109"/>
      <c r="E52" s="109"/>
      <c r="F52" s="97" t="s">
        <v>81</v>
      </c>
      <c r="G52" s="98">
        <v>19152.98</v>
      </c>
      <c r="H52" s="98">
        <f>SUM(H50:H51)</f>
        <v>23642.86</v>
      </c>
    </row>
    <row r="53" spans="1:8" ht="14.85" customHeight="1" x14ac:dyDescent="0.2">
      <c r="A53" s="85">
        <v>9</v>
      </c>
      <c r="B53" s="84"/>
      <c r="C53" s="116" t="s">
        <v>82</v>
      </c>
      <c r="D53" s="9"/>
      <c r="E53" s="9"/>
      <c r="F53" s="9"/>
      <c r="G53" s="9"/>
      <c r="H53" s="9"/>
    </row>
    <row r="54" spans="1:8" ht="36.75" customHeight="1" x14ac:dyDescent="0.2">
      <c r="A54" s="83" t="s">
        <v>433</v>
      </c>
      <c r="B54" s="83">
        <v>100684</v>
      </c>
      <c r="C54" s="118" t="s">
        <v>83</v>
      </c>
      <c r="D54" s="86" t="s">
        <v>84</v>
      </c>
      <c r="E54" s="103">
        <v>2</v>
      </c>
      <c r="F54" s="96">
        <v>839.51</v>
      </c>
      <c r="G54" s="96">
        <f>ROUND(E54*F54,2)</f>
        <v>1679.02</v>
      </c>
      <c r="H54" s="54">
        <f>ROUND(G54*1.25,2)</f>
        <v>2098.7800000000002</v>
      </c>
    </row>
    <row r="55" spans="1:8" ht="50.25" customHeight="1" x14ac:dyDescent="0.2">
      <c r="A55" s="83" t="s">
        <v>434</v>
      </c>
      <c r="B55" s="87">
        <v>100661</v>
      </c>
      <c r="C55" s="119" t="s">
        <v>85</v>
      </c>
      <c r="D55" s="86" t="s">
        <v>86</v>
      </c>
      <c r="E55" s="94">
        <v>2</v>
      </c>
      <c r="F55" s="95">
        <v>632.73</v>
      </c>
      <c r="G55" s="96">
        <f>ROUND(E55*F55,2)</f>
        <v>1265.46</v>
      </c>
      <c r="H55" s="54">
        <f t="shared" ref="H55:H56" si="4">ROUND(G55*1.25,2)</f>
        <v>1581.83</v>
      </c>
    </row>
    <row r="56" spans="1:8" ht="37.15" customHeight="1" x14ac:dyDescent="0.2">
      <c r="A56" s="83" t="s">
        <v>435</v>
      </c>
      <c r="B56" s="87">
        <v>100701</v>
      </c>
      <c r="C56" s="118" t="s">
        <v>87</v>
      </c>
      <c r="D56" s="86" t="s">
        <v>88</v>
      </c>
      <c r="E56" s="103">
        <v>5</v>
      </c>
      <c r="F56" s="96">
        <v>662.8</v>
      </c>
      <c r="G56" s="96">
        <f>ROUND(E56*F56,2)</f>
        <v>3314</v>
      </c>
      <c r="H56" s="54">
        <f t="shared" si="4"/>
        <v>4142.5</v>
      </c>
    </row>
    <row r="57" spans="1:8" ht="16.7" customHeight="1" x14ac:dyDescent="0.2">
      <c r="A57" s="109"/>
      <c r="B57" s="109"/>
      <c r="C57" s="109"/>
      <c r="D57" s="109"/>
      <c r="E57" s="109"/>
      <c r="F57" s="97" t="s">
        <v>89</v>
      </c>
      <c r="G57" s="98">
        <f>G54+G55+G56</f>
        <v>6258.48</v>
      </c>
      <c r="H57" s="98">
        <f>SUM(H54:H56)</f>
        <v>7823.1100000000006</v>
      </c>
    </row>
    <row r="58" spans="1:8" ht="14.85" customHeight="1" x14ac:dyDescent="0.2">
      <c r="A58" s="85">
        <v>10</v>
      </c>
      <c r="B58" s="84"/>
      <c r="C58" s="116" t="s">
        <v>90</v>
      </c>
      <c r="D58" s="9"/>
      <c r="E58" s="9"/>
      <c r="F58" s="9"/>
      <c r="G58" s="9"/>
      <c r="H58" s="9"/>
    </row>
    <row r="59" spans="1:8" ht="92.25" customHeight="1" x14ac:dyDescent="0.2">
      <c r="A59" s="83" t="s">
        <v>436</v>
      </c>
      <c r="B59" s="83">
        <v>87632</v>
      </c>
      <c r="C59" s="118" t="s">
        <v>91</v>
      </c>
      <c r="D59" s="86" t="s">
        <v>92</v>
      </c>
      <c r="E59" s="103">
        <v>120</v>
      </c>
      <c r="F59" s="96">
        <v>42.5</v>
      </c>
      <c r="G59" s="96">
        <f>ROUND(E59*F59,2)</f>
        <v>5100</v>
      </c>
      <c r="H59" s="54">
        <f>ROUND(G59*1.25,2)</f>
        <v>6375</v>
      </c>
    </row>
    <row r="60" spans="1:8" ht="72.75" customHeight="1" x14ac:dyDescent="0.2">
      <c r="A60" s="83" t="s">
        <v>437</v>
      </c>
      <c r="B60" s="87">
        <v>87263</v>
      </c>
      <c r="C60" s="119" t="s">
        <v>93</v>
      </c>
      <c r="D60" s="86" t="s">
        <v>94</v>
      </c>
      <c r="E60" s="94">
        <v>8</v>
      </c>
      <c r="F60" s="95">
        <v>178.7</v>
      </c>
      <c r="G60" s="96">
        <f>ROUND(E60*F60,2)</f>
        <v>1429.6</v>
      </c>
      <c r="H60" s="54">
        <f t="shared" ref="H60:H61" si="5">ROUND(G60*1.25,2)</f>
        <v>1787</v>
      </c>
    </row>
    <row r="61" spans="1:8" ht="95.25" customHeight="1" x14ac:dyDescent="0.2">
      <c r="A61" s="83" t="s">
        <v>438</v>
      </c>
      <c r="B61" s="87">
        <v>94992</v>
      </c>
      <c r="C61" s="118" t="s">
        <v>95</v>
      </c>
      <c r="D61" s="86" t="s">
        <v>96</v>
      </c>
      <c r="E61" s="103">
        <v>20</v>
      </c>
      <c r="F61" s="96">
        <v>81.61</v>
      </c>
      <c r="G61" s="96">
        <f>ROUND(E61*F61,2)</f>
        <v>1632.2</v>
      </c>
      <c r="H61" s="54">
        <f t="shared" si="5"/>
        <v>2040.25</v>
      </c>
    </row>
    <row r="62" spans="1:8" ht="16.7" customHeight="1" x14ac:dyDescent="0.2">
      <c r="A62" s="109"/>
      <c r="B62" s="109"/>
      <c r="C62" s="109"/>
      <c r="D62" s="109"/>
      <c r="E62" s="109"/>
      <c r="F62" s="97" t="s">
        <v>97</v>
      </c>
      <c r="G62" s="98">
        <f>G59+G60+G61</f>
        <v>8161.8</v>
      </c>
      <c r="H62" s="98">
        <f>SUM(H59:H61)</f>
        <v>10202.25</v>
      </c>
    </row>
    <row r="63" spans="1:8" ht="14.85" customHeight="1" x14ac:dyDescent="0.2">
      <c r="A63" s="85">
        <v>11</v>
      </c>
      <c r="B63" s="84"/>
      <c r="C63" s="116" t="s">
        <v>98</v>
      </c>
      <c r="D63" s="9"/>
      <c r="E63" s="9"/>
      <c r="F63" s="9"/>
      <c r="G63" s="9"/>
      <c r="H63" s="9"/>
    </row>
    <row r="64" spans="1:8" ht="81" customHeight="1" x14ac:dyDescent="0.2">
      <c r="A64" s="83" t="s">
        <v>439</v>
      </c>
      <c r="B64" s="83">
        <v>87878</v>
      </c>
      <c r="C64" s="118" t="s">
        <v>99</v>
      </c>
      <c r="D64" s="86" t="s">
        <v>100</v>
      </c>
      <c r="E64" s="103">
        <v>30</v>
      </c>
      <c r="F64" s="96">
        <v>4.5999999999999996</v>
      </c>
      <c r="G64" s="96">
        <f>ROUND(E64*F64,2)</f>
        <v>138</v>
      </c>
      <c r="H64" s="54">
        <f>ROUND(G64*1.25,2)</f>
        <v>172.5</v>
      </c>
    </row>
    <row r="65" spans="1:8" ht="128.25" customHeight="1" x14ac:dyDescent="0.2">
      <c r="A65" s="83" t="s">
        <v>440</v>
      </c>
      <c r="B65" s="87">
        <v>87535</v>
      </c>
      <c r="C65" s="118" t="s">
        <v>101</v>
      </c>
      <c r="D65" s="86" t="s">
        <v>102</v>
      </c>
      <c r="E65" s="103">
        <v>30</v>
      </c>
      <c r="F65" s="96">
        <v>30.09</v>
      </c>
      <c r="G65" s="96">
        <f>ROUND(E65*F65,2)</f>
        <v>902.7</v>
      </c>
      <c r="H65" s="54">
        <f t="shared" ref="H65:H67" si="6">ROUND(G65*1.25,2)</f>
        <v>1128.3800000000001</v>
      </c>
    </row>
    <row r="66" spans="1:8" ht="128.25" customHeight="1" x14ac:dyDescent="0.2">
      <c r="A66" s="83" t="s">
        <v>441</v>
      </c>
      <c r="B66" s="87">
        <v>87548</v>
      </c>
      <c r="C66" s="118" t="s">
        <v>103</v>
      </c>
      <c r="D66" s="86" t="s">
        <v>104</v>
      </c>
      <c r="E66" s="103">
        <v>1</v>
      </c>
      <c r="F66" s="96">
        <v>25.06</v>
      </c>
      <c r="G66" s="96">
        <f>ROUND(E66*F66,2)</f>
        <v>25.06</v>
      </c>
      <c r="H66" s="54">
        <f t="shared" si="6"/>
        <v>31.33</v>
      </c>
    </row>
    <row r="67" spans="1:8" ht="102.75" customHeight="1" x14ac:dyDescent="0.2">
      <c r="A67" s="83" t="s">
        <v>442</v>
      </c>
      <c r="B67" s="88">
        <v>87264</v>
      </c>
      <c r="C67" s="120" t="s">
        <v>105</v>
      </c>
      <c r="D67" s="86" t="s">
        <v>106</v>
      </c>
      <c r="E67" s="104">
        <v>30</v>
      </c>
      <c r="F67" s="105">
        <v>68.05</v>
      </c>
      <c r="G67" s="96">
        <f>ROUND(E67*F67,2)</f>
        <v>2041.5</v>
      </c>
      <c r="H67" s="54">
        <f t="shared" si="6"/>
        <v>2551.88</v>
      </c>
    </row>
    <row r="68" spans="1:8" ht="16.7" customHeight="1" x14ac:dyDescent="0.2">
      <c r="A68" s="109"/>
      <c r="B68" s="109"/>
      <c r="C68" s="109"/>
      <c r="D68" s="109"/>
      <c r="E68" s="109"/>
      <c r="F68" s="97" t="s">
        <v>107</v>
      </c>
      <c r="G68" s="98">
        <f>G64+G65+G66+G67</f>
        <v>3107.26</v>
      </c>
      <c r="H68" s="98">
        <f>SUM(H64:H67)</f>
        <v>3884.09</v>
      </c>
    </row>
    <row r="69" spans="1:8" ht="14.85" customHeight="1" x14ac:dyDescent="0.2">
      <c r="A69" s="85">
        <v>12</v>
      </c>
      <c r="B69" s="84"/>
      <c r="C69" s="116" t="s">
        <v>108</v>
      </c>
      <c r="D69" s="9"/>
      <c r="E69" s="9"/>
      <c r="F69" s="9"/>
      <c r="G69" s="9"/>
      <c r="H69" s="9"/>
    </row>
    <row r="70" spans="1:8" ht="101.25" customHeight="1" x14ac:dyDescent="0.2">
      <c r="A70" s="83" t="s">
        <v>443</v>
      </c>
      <c r="B70" s="83">
        <v>93128</v>
      </c>
      <c r="C70" s="118" t="s">
        <v>109</v>
      </c>
      <c r="D70" s="86" t="s">
        <v>110</v>
      </c>
      <c r="E70" s="103">
        <v>5</v>
      </c>
      <c r="F70" s="96">
        <v>150.97999999999999</v>
      </c>
      <c r="G70" s="96">
        <f t="shared" ref="G70:G78" si="7">ROUND(E70*F70,2)</f>
        <v>754.9</v>
      </c>
      <c r="H70" s="54">
        <f>ROUND(G70*1.25,2)</f>
        <v>943.63</v>
      </c>
    </row>
    <row r="71" spans="1:8" ht="102.75" customHeight="1" x14ac:dyDescent="0.2">
      <c r="A71" s="83" t="s">
        <v>444</v>
      </c>
      <c r="B71" s="87">
        <v>93139</v>
      </c>
      <c r="C71" s="119" t="s">
        <v>111</v>
      </c>
      <c r="D71" s="86" t="s">
        <v>112</v>
      </c>
      <c r="E71" s="94">
        <v>5</v>
      </c>
      <c r="F71" s="95">
        <v>215.2</v>
      </c>
      <c r="G71" s="96">
        <f t="shared" si="7"/>
        <v>1076</v>
      </c>
      <c r="H71" s="54">
        <f t="shared" ref="H71:H78" si="8">ROUND(G71*1.25,2)</f>
        <v>1345</v>
      </c>
    </row>
    <row r="72" spans="1:8" ht="59.85" customHeight="1" x14ac:dyDescent="0.2">
      <c r="A72" s="83" t="s">
        <v>445</v>
      </c>
      <c r="B72" s="87">
        <v>101874</v>
      </c>
      <c r="C72" s="119" t="s">
        <v>113</v>
      </c>
      <c r="D72" s="86" t="s">
        <v>114</v>
      </c>
      <c r="E72" s="94">
        <v>1</v>
      </c>
      <c r="F72" s="95">
        <v>227.25</v>
      </c>
      <c r="G72" s="96">
        <f t="shared" si="7"/>
        <v>227.25</v>
      </c>
      <c r="H72" s="54">
        <f t="shared" si="8"/>
        <v>284.06</v>
      </c>
    </row>
    <row r="73" spans="1:8" ht="66" customHeight="1" x14ac:dyDescent="0.2">
      <c r="A73" s="83" t="s">
        <v>446</v>
      </c>
      <c r="B73" s="87">
        <v>101946</v>
      </c>
      <c r="C73" s="119" t="s">
        <v>115</v>
      </c>
      <c r="D73" s="86" t="s">
        <v>116</v>
      </c>
      <c r="E73" s="94">
        <v>1</v>
      </c>
      <c r="F73" s="95">
        <v>172.37</v>
      </c>
      <c r="G73" s="96">
        <f t="shared" si="7"/>
        <v>172.37</v>
      </c>
      <c r="H73" s="54">
        <f t="shared" si="8"/>
        <v>215.46</v>
      </c>
    </row>
    <row r="74" spans="1:8" ht="79.5" customHeight="1" x14ac:dyDescent="0.2">
      <c r="A74" s="83" t="s">
        <v>447</v>
      </c>
      <c r="B74" s="87">
        <v>97590</v>
      </c>
      <c r="C74" s="119" t="s">
        <v>117</v>
      </c>
      <c r="D74" s="86" t="s">
        <v>118</v>
      </c>
      <c r="E74" s="94">
        <v>2</v>
      </c>
      <c r="F74" s="95">
        <v>97.24</v>
      </c>
      <c r="G74" s="96">
        <f t="shared" si="7"/>
        <v>194.48</v>
      </c>
      <c r="H74" s="54">
        <f t="shared" si="8"/>
        <v>243.1</v>
      </c>
    </row>
    <row r="75" spans="1:8" ht="94.5" customHeight="1" x14ac:dyDescent="0.2">
      <c r="A75" s="83" t="s">
        <v>448</v>
      </c>
      <c r="B75" s="87">
        <v>97591</v>
      </c>
      <c r="C75" s="119" t="s">
        <v>119</v>
      </c>
      <c r="D75" s="86" t="s">
        <v>120</v>
      </c>
      <c r="E75" s="94">
        <v>3</v>
      </c>
      <c r="F75" s="95">
        <v>125.72</v>
      </c>
      <c r="G75" s="96">
        <f t="shared" si="7"/>
        <v>377.16</v>
      </c>
      <c r="H75" s="54">
        <f t="shared" si="8"/>
        <v>471.45</v>
      </c>
    </row>
    <row r="76" spans="1:8" ht="81" customHeight="1" x14ac:dyDescent="0.2">
      <c r="A76" s="83" t="s">
        <v>449</v>
      </c>
      <c r="B76" s="87">
        <v>97606</v>
      </c>
      <c r="C76" s="119" t="s">
        <v>121</v>
      </c>
      <c r="D76" s="86" t="s">
        <v>122</v>
      </c>
      <c r="E76" s="94">
        <v>2</v>
      </c>
      <c r="F76" s="95">
        <v>98.52</v>
      </c>
      <c r="G76" s="96">
        <f t="shared" si="7"/>
        <v>197.04</v>
      </c>
      <c r="H76" s="54">
        <f t="shared" si="8"/>
        <v>246.3</v>
      </c>
    </row>
    <row r="77" spans="1:8" ht="82.7" customHeight="1" x14ac:dyDescent="0.2">
      <c r="A77" s="83" t="s">
        <v>450</v>
      </c>
      <c r="B77" s="87">
        <v>93142</v>
      </c>
      <c r="C77" s="118" t="s">
        <v>123</v>
      </c>
      <c r="D77" s="86" t="s">
        <v>124</v>
      </c>
      <c r="E77" s="103">
        <v>4</v>
      </c>
      <c r="F77" s="96">
        <v>198.36</v>
      </c>
      <c r="G77" s="96">
        <f t="shared" si="7"/>
        <v>793.44</v>
      </c>
      <c r="H77" s="54">
        <f t="shared" si="8"/>
        <v>991.8</v>
      </c>
    </row>
    <row r="78" spans="1:8" ht="37.15" customHeight="1" x14ac:dyDescent="0.2">
      <c r="A78" s="83" t="s">
        <v>451</v>
      </c>
      <c r="B78" s="87">
        <v>96986</v>
      </c>
      <c r="C78" s="119" t="s">
        <v>125</v>
      </c>
      <c r="D78" s="86" t="s">
        <v>126</v>
      </c>
      <c r="E78" s="94">
        <v>3</v>
      </c>
      <c r="F78" s="95">
        <v>124.16</v>
      </c>
      <c r="G78" s="96">
        <f t="shared" si="7"/>
        <v>372.48</v>
      </c>
      <c r="H78" s="54">
        <f t="shared" si="8"/>
        <v>465.6</v>
      </c>
    </row>
    <row r="79" spans="1:8" ht="16.7" customHeight="1" x14ac:dyDescent="0.2">
      <c r="A79" s="109"/>
      <c r="B79" s="109"/>
      <c r="C79" s="109"/>
      <c r="D79" s="109"/>
      <c r="E79" s="109"/>
      <c r="F79" s="97" t="s">
        <v>127</v>
      </c>
      <c r="G79" s="98">
        <f>G70+G71+G72+G74+G75+G76+G78</f>
        <v>3199.31</v>
      </c>
      <c r="H79" s="98">
        <f>SUM(H70:H78)</f>
        <v>5206.4000000000005</v>
      </c>
    </row>
    <row r="80" spans="1:8" ht="14.85" customHeight="1" x14ac:dyDescent="0.2">
      <c r="A80" s="85">
        <v>13</v>
      </c>
      <c r="B80" s="84"/>
      <c r="C80" s="116" t="s">
        <v>128</v>
      </c>
      <c r="D80" s="9"/>
      <c r="E80" s="9"/>
      <c r="F80" s="9"/>
      <c r="G80" s="9"/>
      <c r="H80" s="9"/>
    </row>
    <row r="81" spans="1:8" ht="96.75" customHeight="1" x14ac:dyDescent="0.2">
      <c r="A81" s="83" t="s">
        <v>452</v>
      </c>
      <c r="B81" s="83">
        <v>89957</v>
      </c>
      <c r="C81" s="118" t="s">
        <v>129</v>
      </c>
      <c r="D81" s="86" t="s">
        <v>130</v>
      </c>
      <c r="E81" s="103">
        <v>4</v>
      </c>
      <c r="F81" s="96">
        <v>122.83</v>
      </c>
      <c r="G81" s="96">
        <f>ROUND(E81*F81,2)</f>
        <v>491.32</v>
      </c>
      <c r="H81" s="54">
        <f>ROUND(G81*1.25,2)</f>
        <v>614.15</v>
      </c>
    </row>
    <row r="82" spans="1:8" ht="92.25" customHeight="1" x14ac:dyDescent="0.2">
      <c r="A82" s="83" t="s">
        <v>453</v>
      </c>
      <c r="B82" s="87">
        <v>89973</v>
      </c>
      <c r="C82" s="119" t="s">
        <v>131</v>
      </c>
      <c r="D82" s="86" t="s">
        <v>132</v>
      </c>
      <c r="E82" s="94">
        <v>2</v>
      </c>
      <c r="F82" s="95">
        <v>638.74</v>
      </c>
      <c r="G82" s="95">
        <f>ROUND(E82*F82,2)</f>
        <v>1277.48</v>
      </c>
      <c r="H82" s="54">
        <f t="shared" ref="H82:H83" si="9">ROUND(G82*1.25,2)</f>
        <v>1596.85</v>
      </c>
    </row>
    <row r="83" spans="1:8" ht="48.4" customHeight="1" x14ac:dyDescent="0.2">
      <c r="A83" s="83" t="s">
        <v>454</v>
      </c>
      <c r="B83" s="87">
        <v>100860</v>
      </c>
      <c r="C83" s="119" t="s">
        <v>133</v>
      </c>
      <c r="D83" s="86" t="s">
        <v>134</v>
      </c>
      <c r="E83" s="94">
        <v>2</v>
      </c>
      <c r="F83" s="95">
        <v>86.59</v>
      </c>
      <c r="G83" s="95">
        <f>ROUND(E83*F83,2)</f>
        <v>173.18</v>
      </c>
      <c r="H83" s="54">
        <f t="shared" si="9"/>
        <v>216.48</v>
      </c>
    </row>
    <row r="84" spans="1:8" ht="16.7" customHeight="1" x14ac:dyDescent="0.2">
      <c r="A84" s="109"/>
      <c r="B84" s="109"/>
      <c r="C84" s="109"/>
      <c r="D84" s="109"/>
      <c r="E84" s="109"/>
      <c r="F84" s="97" t="s">
        <v>135</v>
      </c>
      <c r="G84" s="98">
        <f>G81+G82+G83</f>
        <v>1941.98</v>
      </c>
      <c r="H84" s="98">
        <f>SUM(H81:H83)</f>
        <v>2427.48</v>
      </c>
    </row>
    <row r="85" spans="1:8" ht="26.65" customHeight="1" x14ac:dyDescent="0.2">
      <c r="A85" s="85">
        <v>14</v>
      </c>
      <c r="B85" s="84"/>
      <c r="C85" s="116" t="s">
        <v>136</v>
      </c>
      <c r="D85" s="9"/>
      <c r="E85" s="9"/>
      <c r="F85" s="9"/>
      <c r="G85" s="9"/>
      <c r="H85" s="9"/>
    </row>
    <row r="86" spans="1:8" ht="59.85" customHeight="1" x14ac:dyDescent="0.2">
      <c r="A86" s="83" t="s">
        <v>455</v>
      </c>
      <c r="B86" s="83">
        <v>97599</v>
      </c>
      <c r="C86" s="118" t="s">
        <v>137</v>
      </c>
      <c r="D86" s="86" t="s">
        <v>138</v>
      </c>
      <c r="E86" s="103">
        <v>1</v>
      </c>
      <c r="F86" s="96">
        <v>26.48</v>
      </c>
      <c r="G86" s="96">
        <f>ROUND(E86*F86,2)</f>
        <v>26.48</v>
      </c>
      <c r="H86" s="54">
        <f>ROUND(G86*1.25,2)</f>
        <v>33.1</v>
      </c>
    </row>
    <row r="87" spans="1:8" ht="25.7" customHeight="1" x14ac:dyDescent="0.2">
      <c r="A87" s="83" t="s">
        <v>456</v>
      </c>
      <c r="B87" s="87">
        <v>101743</v>
      </c>
      <c r="C87" s="119" t="s">
        <v>139</v>
      </c>
      <c r="D87" s="86" t="s">
        <v>140</v>
      </c>
      <c r="E87" s="94">
        <v>1</v>
      </c>
      <c r="F87" s="95">
        <v>99.53</v>
      </c>
      <c r="G87" s="95">
        <f>ROUND(E87*F87,2)</f>
        <v>99.53</v>
      </c>
      <c r="H87" s="54">
        <f t="shared" ref="H87:H88" si="10">ROUND(G87*1.25,2)</f>
        <v>124.41</v>
      </c>
    </row>
    <row r="88" spans="1:8" ht="50.25" customHeight="1" x14ac:dyDescent="0.2">
      <c r="A88" s="83" t="s">
        <v>457</v>
      </c>
      <c r="B88" s="87">
        <v>101907</v>
      </c>
      <c r="C88" s="119" t="s">
        <v>141</v>
      </c>
      <c r="D88" s="86" t="s">
        <v>142</v>
      </c>
      <c r="E88" s="94">
        <v>1</v>
      </c>
      <c r="F88" s="95">
        <v>251.56</v>
      </c>
      <c r="G88" s="95">
        <f>ROUND(E88*F88,2)</f>
        <v>251.56</v>
      </c>
      <c r="H88" s="54">
        <f t="shared" si="10"/>
        <v>314.45</v>
      </c>
    </row>
    <row r="89" spans="1:8" ht="16.7" customHeight="1" x14ac:dyDescent="0.2">
      <c r="A89" s="109"/>
      <c r="B89" s="109"/>
      <c r="C89" s="109"/>
      <c r="D89" s="109"/>
      <c r="E89" s="109"/>
      <c r="F89" s="97" t="s">
        <v>143</v>
      </c>
      <c r="G89" s="98">
        <v>730.23</v>
      </c>
      <c r="H89" s="98">
        <f>SUM(H86:H88)</f>
        <v>471.96</v>
      </c>
    </row>
    <row r="90" spans="1:8" ht="14.85" customHeight="1" x14ac:dyDescent="0.2">
      <c r="A90" s="85">
        <v>15</v>
      </c>
      <c r="B90" s="84"/>
      <c r="C90" s="116" t="s">
        <v>144</v>
      </c>
      <c r="D90" s="9"/>
      <c r="E90" s="9"/>
      <c r="F90" s="9"/>
      <c r="G90" s="9"/>
      <c r="H90" s="9"/>
    </row>
    <row r="91" spans="1:8" ht="82.7" customHeight="1" x14ac:dyDescent="0.2">
      <c r="A91" s="83" t="s">
        <v>458</v>
      </c>
      <c r="B91" s="83">
        <v>97902</v>
      </c>
      <c r="C91" s="118" t="s">
        <v>145</v>
      </c>
      <c r="D91" s="86" t="s">
        <v>146</v>
      </c>
      <c r="E91" s="103">
        <v>2</v>
      </c>
      <c r="F91" s="96">
        <v>549.74</v>
      </c>
      <c r="G91" s="96">
        <f t="shared" ref="G91:G98" si="11">ROUND(E91*F91,2)</f>
        <v>1099.48</v>
      </c>
      <c r="H91" s="54">
        <f>ROUND(G91*1.25,2)</f>
        <v>1374.35</v>
      </c>
    </row>
    <row r="92" spans="1:8" ht="48.4" customHeight="1" x14ac:dyDescent="0.2">
      <c r="A92" s="83" t="s">
        <v>459</v>
      </c>
      <c r="B92" s="87">
        <v>102607</v>
      </c>
      <c r="C92" s="119" t="s">
        <v>147</v>
      </c>
      <c r="D92" s="86" t="s">
        <v>148</v>
      </c>
      <c r="E92" s="94">
        <v>1</v>
      </c>
      <c r="F92" s="95">
        <v>466.63</v>
      </c>
      <c r="G92" s="95">
        <f t="shared" si="11"/>
        <v>466.63</v>
      </c>
      <c r="H92" s="54">
        <f t="shared" ref="H92:H98" si="12">ROUND(G92*1.25,2)</f>
        <v>583.29</v>
      </c>
    </row>
    <row r="93" spans="1:8" ht="81.75" customHeight="1" x14ac:dyDescent="0.2">
      <c r="A93" s="83" t="s">
        <v>460</v>
      </c>
      <c r="B93" s="87">
        <v>89709</v>
      </c>
      <c r="C93" s="119" t="s">
        <v>149</v>
      </c>
      <c r="D93" s="86" t="s">
        <v>150</v>
      </c>
      <c r="E93" s="94">
        <v>2</v>
      </c>
      <c r="F93" s="95">
        <v>21.07</v>
      </c>
      <c r="G93" s="95">
        <f t="shared" si="11"/>
        <v>42.14</v>
      </c>
      <c r="H93" s="54">
        <f t="shared" si="12"/>
        <v>52.68</v>
      </c>
    </row>
    <row r="94" spans="1:8" ht="82.7" customHeight="1" x14ac:dyDescent="0.2">
      <c r="A94" s="83" t="s">
        <v>461</v>
      </c>
      <c r="B94" s="87">
        <v>89707</v>
      </c>
      <c r="C94" s="119" t="s">
        <v>151</v>
      </c>
      <c r="D94" s="86" t="s">
        <v>152</v>
      </c>
      <c r="E94" s="94">
        <v>2</v>
      </c>
      <c r="F94" s="95">
        <v>47.74</v>
      </c>
      <c r="G94" s="95">
        <f t="shared" si="11"/>
        <v>95.48</v>
      </c>
      <c r="H94" s="54">
        <f t="shared" si="12"/>
        <v>119.35</v>
      </c>
    </row>
    <row r="95" spans="1:8" ht="48.75" customHeight="1" x14ac:dyDescent="0.2">
      <c r="A95" s="83" t="s">
        <v>462</v>
      </c>
      <c r="B95" s="87">
        <v>93358</v>
      </c>
      <c r="C95" s="119" t="s">
        <v>153</v>
      </c>
      <c r="D95" s="86" t="s">
        <v>154</v>
      </c>
      <c r="E95" s="94">
        <v>2.2000000000000002</v>
      </c>
      <c r="F95" s="95">
        <v>76.349999999999994</v>
      </c>
      <c r="G95" s="95">
        <f t="shared" si="11"/>
        <v>167.97</v>
      </c>
      <c r="H95" s="54">
        <f t="shared" si="12"/>
        <v>209.96</v>
      </c>
    </row>
    <row r="96" spans="1:8" ht="81.75" customHeight="1" x14ac:dyDescent="0.2">
      <c r="A96" s="83" t="s">
        <v>463</v>
      </c>
      <c r="B96" s="87">
        <v>89711</v>
      </c>
      <c r="C96" s="119" t="s">
        <v>155</v>
      </c>
      <c r="D96" s="86" t="s">
        <v>156</v>
      </c>
      <c r="E96" s="94">
        <v>12</v>
      </c>
      <c r="F96" s="95">
        <v>18.97</v>
      </c>
      <c r="G96" s="95">
        <f t="shared" si="11"/>
        <v>227.64</v>
      </c>
      <c r="H96" s="54">
        <f t="shared" si="12"/>
        <v>284.55</v>
      </c>
    </row>
    <row r="97" spans="1:8" ht="89.25" customHeight="1" x14ac:dyDescent="0.2">
      <c r="A97" s="83" t="s">
        <v>464</v>
      </c>
      <c r="B97" s="87">
        <v>89713</v>
      </c>
      <c r="C97" s="119" t="s">
        <v>200</v>
      </c>
      <c r="D97" s="86" t="s">
        <v>157</v>
      </c>
      <c r="E97" s="94">
        <v>18</v>
      </c>
      <c r="F97" s="95">
        <v>29.96</v>
      </c>
      <c r="G97" s="95">
        <f t="shared" si="11"/>
        <v>539.28</v>
      </c>
      <c r="H97" s="54">
        <f t="shared" si="12"/>
        <v>674.1</v>
      </c>
    </row>
    <row r="98" spans="1:8" ht="82.5" customHeight="1" x14ac:dyDescent="0.2">
      <c r="A98" s="83" t="s">
        <v>465</v>
      </c>
      <c r="B98" s="87">
        <v>89714</v>
      </c>
      <c r="C98" s="118" t="s">
        <v>201</v>
      </c>
      <c r="D98" s="86" t="s">
        <v>158</v>
      </c>
      <c r="E98" s="103">
        <v>30</v>
      </c>
      <c r="F98" s="96">
        <v>33.479999999999997</v>
      </c>
      <c r="G98" s="96">
        <f t="shared" si="11"/>
        <v>1004.4</v>
      </c>
      <c r="H98" s="54">
        <f t="shared" si="12"/>
        <v>1255.5</v>
      </c>
    </row>
    <row r="99" spans="1:8" ht="16.7" customHeight="1" x14ac:dyDescent="0.2">
      <c r="A99" s="109"/>
      <c r="B99" s="109"/>
      <c r="C99" s="109"/>
      <c r="D99" s="109"/>
      <c r="E99" s="109"/>
      <c r="F99" s="97" t="s">
        <v>159</v>
      </c>
      <c r="G99" s="98">
        <f>G91+G92+G93+G94+G95+G97+G96+G98</f>
        <v>3643.0200000000004</v>
      </c>
      <c r="H99" s="98">
        <f>SUM(H91:H98)</f>
        <v>4553.7800000000007</v>
      </c>
    </row>
    <row r="100" spans="1:8" ht="14.85" customHeight="1" x14ac:dyDescent="0.2">
      <c r="A100" s="85">
        <v>16</v>
      </c>
      <c r="B100" s="84"/>
      <c r="C100" s="116" t="s">
        <v>160</v>
      </c>
      <c r="D100" s="9"/>
      <c r="E100" s="9"/>
      <c r="F100" s="9"/>
      <c r="G100" s="9"/>
      <c r="H100" s="9"/>
    </row>
    <row r="101" spans="1:8" ht="101.25" customHeight="1" x14ac:dyDescent="0.2">
      <c r="A101" s="83" t="s">
        <v>466</v>
      </c>
      <c r="B101" s="83">
        <v>95470</v>
      </c>
      <c r="C101" s="118" t="s">
        <v>161</v>
      </c>
      <c r="D101" s="86" t="s">
        <v>162</v>
      </c>
      <c r="E101" s="103">
        <v>2</v>
      </c>
      <c r="F101" s="96">
        <v>328.51</v>
      </c>
      <c r="G101" s="96">
        <f t="shared" ref="G101:G108" si="13">ROUND(E101*F101,2)</f>
        <v>657.02</v>
      </c>
      <c r="H101" s="54">
        <f>ROUND(G101*1.25,2)</f>
        <v>821.28</v>
      </c>
    </row>
    <row r="102" spans="1:8" ht="52.5" customHeight="1" x14ac:dyDescent="0.2">
      <c r="A102" s="83" t="s">
        <v>467</v>
      </c>
      <c r="B102" s="87">
        <v>95542</v>
      </c>
      <c r="C102" s="119" t="s">
        <v>163</v>
      </c>
      <c r="D102" s="86" t="s">
        <v>164</v>
      </c>
      <c r="E102" s="94">
        <v>2</v>
      </c>
      <c r="F102" s="95">
        <v>61.4</v>
      </c>
      <c r="G102" s="95">
        <f t="shared" si="13"/>
        <v>122.8</v>
      </c>
      <c r="H102" s="54">
        <f t="shared" ref="H102:H108" si="14">ROUND(G102*1.25,2)</f>
        <v>153.5</v>
      </c>
    </row>
    <row r="103" spans="1:8" ht="55.5" customHeight="1" x14ac:dyDescent="0.2">
      <c r="A103" s="83" t="s">
        <v>468</v>
      </c>
      <c r="B103" s="87">
        <v>100849</v>
      </c>
      <c r="C103" s="119" t="s">
        <v>165</v>
      </c>
      <c r="D103" s="86" t="s">
        <v>166</v>
      </c>
      <c r="E103" s="94">
        <v>2</v>
      </c>
      <c r="F103" s="95">
        <v>37.69</v>
      </c>
      <c r="G103" s="95">
        <f t="shared" si="13"/>
        <v>75.38</v>
      </c>
      <c r="H103" s="54">
        <f t="shared" si="14"/>
        <v>94.23</v>
      </c>
    </row>
    <row r="104" spans="1:8" ht="44.25" customHeight="1" x14ac:dyDescent="0.2">
      <c r="A104" s="83" t="s">
        <v>469</v>
      </c>
      <c r="B104" s="87">
        <v>100853</v>
      </c>
      <c r="C104" s="119" t="s">
        <v>167</v>
      </c>
      <c r="D104" s="86" t="s">
        <v>168</v>
      </c>
      <c r="E104" s="94">
        <v>2</v>
      </c>
      <c r="F104" s="95">
        <v>12.49</v>
      </c>
      <c r="G104" s="95">
        <f t="shared" si="13"/>
        <v>24.98</v>
      </c>
      <c r="H104" s="54">
        <f t="shared" si="14"/>
        <v>31.23</v>
      </c>
    </row>
    <row r="105" spans="1:8" ht="67.5" customHeight="1" x14ac:dyDescent="0.2">
      <c r="A105" s="83" t="s">
        <v>470</v>
      </c>
      <c r="B105" s="87">
        <v>100855</v>
      </c>
      <c r="C105" s="119" t="s">
        <v>169</v>
      </c>
      <c r="D105" s="86" t="s">
        <v>170</v>
      </c>
      <c r="E105" s="94">
        <v>2</v>
      </c>
      <c r="F105" s="95">
        <v>67.05</v>
      </c>
      <c r="G105" s="95">
        <f t="shared" si="13"/>
        <v>134.1</v>
      </c>
      <c r="H105" s="54">
        <f t="shared" si="14"/>
        <v>167.63</v>
      </c>
    </row>
    <row r="106" spans="1:8" ht="48" customHeight="1" x14ac:dyDescent="0.2">
      <c r="A106" s="83" t="s">
        <v>471</v>
      </c>
      <c r="B106" s="87">
        <v>95544</v>
      </c>
      <c r="C106" s="119" t="s">
        <v>171</v>
      </c>
      <c r="D106" s="86" t="s">
        <v>172</v>
      </c>
      <c r="E106" s="94">
        <v>2</v>
      </c>
      <c r="F106" s="95">
        <v>68.56</v>
      </c>
      <c r="G106" s="95">
        <f t="shared" si="13"/>
        <v>137.12</v>
      </c>
      <c r="H106" s="54">
        <f t="shared" si="14"/>
        <v>171.4</v>
      </c>
    </row>
    <row r="107" spans="1:8" ht="54" customHeight="1" x14ac:dyDescent="0.2">
      <c r="A107" s="83" t="s">
        <v>472</v>
      </c>
      <c r="B107" s="87">
        <v>100863</v>
      </c>
      <c r="C107" s="119" t="s">
        <v>173</v>
      </c>
      <c r="D107" s="86" t="s">
        <v>174</v>
      </c>
      <c r="E107" s="94">
        <v>2</v>
      </c>
      <c r="F107" s="95">
        <v>644.53</v>
      </c>
      <c r="G107" s="95">
        <f t="shared" si="13"/>
        <v>1289.06</v>
      </c>
      <c r="H107" s="54">
        <f t="shared" si="14"/>
        <v>1611.33</v>
      </c>
    </row>
    <row r="108" spans="1:8" ht="61.5" customHeight="1" x14ac:dyDescent="0.2">
      <c r="A108" s="83" t="s">
        <v>473</v>
      </c>
      <c r="B108" s="83">
        <v>86933</v>
      </c>
      <c r="C108" s="119" t="s">
        <v>175</v>
      </c>
      <c r="D108" s="86" t="s">
        <v>176</v>
      </c>
      <c r="E108" s="94">
        <v>2</v>
      </c>
      <c r="F108" s="95">
        <v>173.7</v>
      </c>
      <c r="G108" s="95">
        <f t="shared" si="13"/>
        <v>347.4</v>
      </c>
      <c r="H108" s="54">
        <f t="shared" si="14"/>
        <v>434.25</v>
      </c>
    </row>
    <row r="109" spans="1:8" ht="16.7" customHeight="1" x14ac:dyDescent="0.2">
      <c r="A109" s="109"/>
      <c r="B109" s="109"/>
      <c r="C109" s="109"/>
      <c r="D109" s="109"/>
      <c r="E109" s="109"/>
      <c r="F109" s="97" t="s">
        <v>177</v>
      </c>
      <c r="G109" s="98">
        <f>G101+G102+G103+G104+G105+G106+G107+G108</f>
        <v>2787.86</v>
      </c>
      <c r="H109" s="98">
        <f>SUM(H101:H108)</f>
        <v>3484.85</v>
      </c>
    </row>
    <row r="110" spans="1:8" ht="14.85" customHeight="1" x14ac:dyDescent="0.2">
      <c r="A110" s="85">
        <v>17</v>
      </c>
      <c r="B110" s="84"/>
      <c r="C110" s="116" t="s">
        <v>178</v>
      </c>
      <c r="D110" s="9"/>
      <c r="E110" s="9"/>
      <c r="F110" s="9"/>
      <c r="G110" s="9"/>
      <c r="H110" s="9"/>
    </row>
    <row r="111" spans="1:8" ht="68.25" customHeight="1" x14ac:dyDescent="0.2">
      <c r="A111" s="83" t="s">
        <v>474</v>
      </c>
      <c r="B111" s="83">
        <v>96111</v>
      </c>
      <c r="C111" s="118" t="s">
        <v>202</v>
      </c>
      <c r="D111" s="86" t="s">
        <v>179</v>
      </c>
      <c r="E111" s="103">
        <v>18</v>
      </c>
      <c r="F111" s="96">
        <v>66.790000000000006</v>
      </c>
      <c r="G111" s="96">
        <f>ROUND(E111*F111,2)</f>
        <v>1202.22</v>
      </c>
      <c r="H111" s="105">
        <f>ROUND(G111*1.25,2)</f>
        <v>1502.78</v>
      </c>
    </row>
    <row r="112" spans="1:8" ht="16.7" customHeight="1" x14ac:dyDescent="0.2">
      <c r="A112" s="109"/>
      <c r="B112" s="109"/>
      <c r="C112" s="109"/>
      <c r="D112" s="109"/>
      <c r="E112" s="109"/>
      <c r="F112" s="97" t="s">
        <v>180</v>
      </c>
      <c r="G112" s="98">
        <f>G111</f>
        <v>1202.22</v>
      </c>
      <c r="H112" s="98">
        <f>G112*1.25</f>
        <v>1502.7750000000001</v>
      </c>
    </row>
    <row r="113" spans="1:8" ht="14.85" customHeight="1" x14ac:dyDescent="0.2">
      <c r="A113" s="85">
        <v>18</v>
      </c>
      <c r="B113" s="84"/>
      <c r="C113" s="116" t="s">
        <v>181</v>
      </c>
      <c r="D113" s="9"/>
      <c r="E113" s="9"/>
      <c r="F113" s="9"/>
      <c r="G113" s="9"/>
      <c r="H113" s="9"/>
    </row>
    <row r="114" spans="1:8" ht="37.15" customHeight="1" x14ac:dyDescent="0.2">
      <c r="A114" s="83" t="s">
        <v>475</v>
      </c>
      <c r="B114" s="83">
        <v>88497</v>
      </c>
      <c r="C114" s="118" t="s">
        <v>182</v>
      </c>
      <c r="D114" s="86" t="s">
        <v>183</v>
      </c>
      <c r="E114" s="103">
        <v>350</v>
      </c>
      <c r="F114" s="96">
        <v>15.69</v>
      </c>
      <c r="G114" s="96">
        <f>ROUND(E114*F114,2)</f>
        <v>5491.5</v>
      </c>
      <c r="H114" s="54">
        <f>ROUND(G114*1.25,2)</f>
        <v>6864.38</v>
      </c>
    </row>
    <row r="115" spans="1:8" ht="84" customHeight="1" x14ac:dyDescent="0.2">
      <c r="A115" s="83" t="s">
        <v>476</v>
      </c>
      <c r="B115" s="87">
        <v>100719</v>
      </c>
      <c r="C115" s="119" t="s">
        <v>184</v>
      </c>
      <c r="D115" s="86" t="s">
        <v>185</v>
      </c>
      <c r="E115" s="94">
        <v>30</v>
      </c>
      <c r="F115" s="95">
        <v>10.71</v>
      </c>
      <c r="G115" s="95">
        <f>ROUND(E115*F115,2)</f>
        <v>321.3</v>
      </c>
      <c r="H115" s="54">
        <f t="shared" ref="H115:H117" si="15">ROUND(G115*1.25,2)</f>
        <v>401.63</v>
      </c>
    </row>
    <row r="116" spans="1:8" ht="54.75" customHeight="1" x14ac:dyDescent="0.2">
      <c r="A116" s="83" t="s">
        <v>477</v>
      </c>
      <c r="B116" s="87">
        <v>88487</v>
      </c>
      <c r="C116" s="119" t="s">
        <v>186</v>
      </c>
      <c r="D116" s="86" t="s">
        <v>187</v>
      </c>
      <c r="E116" s="94">
        <v>350</v>
      </c>
      <c r="F116" s="95">
        <v>17.22</v>
      </c>
      <c r="G116" s="95">
        <f>ROUND(E116*F116,2)</f>
        <v>6027</v>
      </c>
      <c r="H116" s="54">
        <f t="shared" si="15"/>
        <v>7533.75</v>
      </c>
    </row>
    <row r="117" spans="1:8" ht="37.15" customHeight="1" x14ac:dyDescent="0.2">
      <c r="A117" s="83" t="s">
        <v>478</v>
      </c>
      <c r="B117" s="87">
        <v>102520</v>
      </c>
      <c r="C117" s="119" t="s">
        <v>188</v>
      </c>
      <c r="D117" s="86" t="s">
        <v>189</v>
      </c>
      <c r="E117" s="94">
        <v>1</v>
      </c>
      <c r="F117" s="95">
        <v>100.47</v>
      </c>
      <c r="G117" s="95">
        <f>ROUND(E117*F117,2)</f>
        <v>100.47</v>
      </c>
      <c r="H117" s="54">
        <f t="shared" si="15"/>
        <v>125.59</v>
      </c>
    </row>
    <row r="118" spans="1:8" ht="16.7" customHeight="1" x14ac:dyDescent="0.2">
      <c r="A118" s="109"/>
      <c r="B118" s="109"/>
      <c r="C118" s="109"/>
      <c r="D118" s="109"/>
      <c r="E118" s="109"/>
      <c r="F118" s="97" t="s">
        <v>190</v>
      </c>
      <c r="G118" s="98">
        <f>G114+G115+G116+G117</f>
        <v>11940.269999999999</v>
      </c>
      <c r="H118" s="98">
        <f>SUM(H114:H117)</f>
        <v>14925.35</v>
      </c>
    </row>
    <row r="119" spans="1:8" ht="14.85" customHeight="1" x14ac:dyDescent="0.2">
      <c r="A119" s="85">
        <v>19</v>
      </c>
      <c r="B119" s="84"/>
      <c r="C119" s="116" t="s">
        <v>191</v>
      </c>
      <c r="D119" s="9"/>
      <c r="E119" s="9"/>
      <c r="F119" s="9"/>
      <c r="G119" s="9"/>
      <c r="H119" s="9"/>
    </row>
    <row r="120" spans="1:8" ht="25.7" customHeight="1" x14ac:dyDescent="0.2">
      <c r="A120" s="83" t="s">
        <v>479</v>
      </c>
      <c r="B120" s="83">
        <v>96360</v>
      </c>
      <c r="C120" s="118" t="s">
        <v>192</v>
      </c>
      <c r="D120" s="86" t="s">
        <v>193</v>
      </c>
      <c r="E120" s="103">
        <v>1</v>
      </c>
      <c r="F120" s="96">
        <v>151.02000000000001</v>
      </c>
      <c r="G120" s="96">
        <f>ROUND(E120*F120,2)</f>
        <v>151.02000000000001</v>
      </c>
      <c r="H120" s="54">
        <f>ROUND(G120*1.25,2)</f>
        <v>188.78</v>
      </c>
    </row>
    <row r="121" spans="1:8" ht="25.7" customHeight="1" x14ac:dyDescent="0.2">
      <c r="A121" s="83" t="s">
        <v>480</v>
      </c>
      <c r="B121" s="87">
        <v>99805</v>
      </c>
      <c r="C121" s="119" t="s">
        <v>194</v>
      </c>
      <c r="D121" s="86" t="s">
        <v>195</v>
      </c>
      <c r="E121" s="94">
        <v>120</v>
      </c>
      <c r="F121" s="95">
        <v>10.19</v>
      </c>
      <c r="G121" s="96">
        <f>ROUND(E121*F121,2)</f>
        <v>1222.8</v>
      </c>
      <c r="H121" s="54">
        <f>ROUND(G121*1.25,2)</f>
        <v>1528.5</v>
      </c>
    </row>
    <row r="122" spans="1:8" ht="16.7" customHeight="1" x14ac:dyDescent="0.2">
      <c r="A122" s="109"/>
      <c r="B122" s="109"/>
      <c r="C122" s="109"/>
      <c r="D122" s="109"/>
      <c r="E122" s="109"/>
      <c r="F122" s="97" t="s">
        <v>196</v>
      </c>
      <c r="G122" s="98">
        <f>G120+G121</f>
        <v>1373.82</v>
      </c>
      <c r="H122" s="98">
        <f>SUM(H120:H121)</f>
        <v>1717.28</v>
      </c>
    </row>
    <row r="123" spans="1:8" ht="16.7" customHeight="1" x14ac:dyDescent="0.2">
      <c r="A123" s="90">
        <v>20</v>
      </c>
      <c r="B123" s="89"/>
      <c r="C123" s="121" t="s">
        <v>204</v>
      </c>
      <c r="D123" s="100"/>
      <c r="E123" s="100"/>
      <c r="F123" s="111"/>
      <c r="G123" s="114"/>
      <c r="H123" s="55" t="s">
        <v>356</v>
      </c>
    </row>
    <row r="124" spans="1:8" ht="41.25" customHeight="1" x14ac:dyDescent="0.2">
      <c r="A124" s="108" t="s">
        <v>481</v>
      </c>
      <c r="B124" s="76"/>
      <c r="C124" s="76" t="s">
        <v>357</v>
      </c>
      <c r="D124" s="101"/>
      <c r="E124" s="101"/>
      <c r="F124" s="101"/>
      <c r="G124" s="101"/>
      <c r="H124" s="101"/>
    </row>
    <row r="125" spans="1:8" ht="145.5" customHeight="1" x14ac:dyDescent="0.2">
      <c r="A125" s="101" t="s">
        <v>483</v>
      </c>
      <c r="B125" s="77"/>
      <c r="C125" s="77" t="s">
        <v>359</v>
      </c>
      <c r="D125" s="86" t="s">
        <v>193</v>
      </c>
      <c r="E125" s="110">
        <v>1</v>
      </c>
      <c r="F125" s="112">
        <v>18300</v>
      </c>
      <c r="G125" s="112">
        <f>ROUND(E125*F125,2)</f>
        <v>18300</v>
      </c>
      <c r="H125" s="56">
        <f>ROUND(G125*1.15,2)</f>
        <v>21045</v>
      </c>
    </row>
    <row r="126" spans="1:8" ht="42" customHeight="1" x14ac:dyDescent="0.2">
      <c r="A126" s="108" t="s">
        <v>482</v>
      </c>
      <c r="B126" s="76"/>
      <c r="C126" s="76" t="s">
        <v>360</v>
      </c>
      <c r="D126" s="101"/>
      <c r="E126" s="101"/>
      <c r="F126" s="101"/>
      <c r="G126" s="101"/>
      <c r="H126" s="101"/>
    </row>
    <row r="127" spans="1:8" ht="209.25" customHeight="1" x14ac:dyDescent="0.2">
      <c r="A127" s="101" t="s">
        <v>484</v>
      </c>
      <c r="B127" s="77"/>
      <c r="C127" s="77" t="s">
        <v>362</v>
      </c>
      <c r="D127" s="86" t="s">
        <v>193</v>
      </c>
      <c r="E127" s="110">
        <v>1</v>
      </c>
      <c r="F127" s="112">
        <v>20200</v>
      </c>
      <c r="G127" s="112">
        <f>ROUND(E127*F127,2)</f>
        <v>20200</v>
      </c>
      <c r="H127" s="56">
        <f t="shared" ref="H127:H135" si="16">ROUND(G127*1.15,2)</f>
        <v>23230</v>
      </c>
    </row>
    <row r="128" spans="1:8" ht="16.7" customHeight="1" x14ac:dyDescent="0.2">
      <c r="A128" s="108" t="s">
        <v>485</v>
      </c>
      <c r="B128" s="76"/>
      <c r="C128" s="76" t="s">
        <v>363</v>
      </c>
      <c r="D128" s="101"/>
      <c r="E128" s="101"/>
      <c r="F128" s="101"/>
      <c r="G128" s="101"/>
      <c r="H128" s="101"/>
    </row>
    <row r="129" spans="1:8" ht="44.25" customHeight="1" x14ac:dyDescent="0.2">
      <c r="A129" s="101" t="s">
        <v>486</v>
      </c>
      <c r="B129" s="77"/>
      <c r="C129" s="77" t="s">
        <v>365</v>
      </c>
      <c r="D129" s="86" t="s">
        <v>193</v>
      </c>
      <c r="E129" s="110">
        <v>1</v>
      </c>
      <c r="F129" s="101">
        <v>1800</v>
      </c>
      <c r="G129" s="112">
        <f>ROUND(E129*F129,2)</f>
        <v>1800</v>
      </c>
      <c r="H129" s="56">
        <f t="shared" si="16"/>
        <v>2070</v>
      </c>
    </row>
    <row r="130" spans="1:8" ht="80.25" customHeight="1" x14ac:dyDescent="0.2">
      <c r="A130" s="101" t="s">
        <v>487</v>
      </c>
      <c r="B130" s="77"/>
      <c r="C130" s="77" t="s">
        <v>366</v>
      </c>
      <c r="D130" s="86" t="s">
        <v>193</v>
      </c>
      <c r="E130" s="110">
        <v>1</v>
      </c>
      <c r="F130" s="112">
        <v>9400</v>
      </c>
      <c r="G130" s="112">
        <f>ROUND(E130*F130,2)</f>
        <v>9400</v>
      </c>
      <c r="H130" s="56">
        <f t="shared" si="16"/>
        <v>10810</v>
      </c>
    </row>
    <row r="131" spans="1:8" ht="50.25" customHeight="1" x14ac:dyDescent="0.2">
      <c r="A131" s="101" t="s">
        <v>488</v>
      </c>
      <c r="B131" s="77"/>
      <c r="C131" s="77" t="s">
        <v>367</v>
      </c>
      <c r="D131" s="86" t="s">
        <v>193</v>
      </c>
      <c r="E131" s="110">
        <v>1</v>
      </c>
      <c r="F131" s="112">
        <v>1700</v>
      </c>
      <c r="G131" s="112">
        <f>ROUND(E131*F131,2)</f>
        <v>1700</v>
      </c>
      <c r="H131" s="56">
        <f t="shared" si="16"/>
        <v>1955</v>
      </c>
    </row>
    <row r="132" spans="1:8" ht="35.25" customHeight="1" x14ac:dyDescent="0.2">
      <c r="A132" s="108" t="s">
        <v>489</v>
      </c>
      <c r="B132" s="76"/>
      <c r="C132" s="76" t="s">
        <v>368</v>
      </c>
      <c r="D132" s="101"/>
      <c r="E132" s="101"/>
      <c r="F132" s="101"/>
      <c r="G132" s="101"/>
      <c r="H132" s="101"/>
    </row>
    <row r="133" spans="1:8" ht="22.5" customHeight="1" x14ac:dyDescent="0.2">
      <c r="A133" s="101" t="s">
        <v>490</v>
      </c>
      <c r="B133" s="77"/>
      <c r="C133" s="77" t="s">
        <v>369</v>
      </c>
      <c r="D133" s="86" t="s">
        <v>193</v>
      </c>
      <c r="E133" s="110">
        <v>1</v>
      </c>
      <c r="F133" s="101">
        <v>100</v>
      </c>
      <c r="G133" s="112">
        <f>ROUND(E133*F133,2)</f>
        <v>100</v>
      </c>
      <c r="H133" s="56">
        <f t="shared" si="16"/>
        <v>115</v>
      </c>
    </row>
    <row r="134" spans="1:8" ht="29.25" customHeight="1" x14ac:dyDescent="0.2">
      <c r="A134" s="101" t="s">
        <v>491</v>
      </c>
      <c r="B134" s="77"/>
      <c r="C134" s="77" t="s">
        <v>370</v>
      </c>
      <c r="D134" s="86" t="s">
        <v>193</v>
      </c>
      <c r="E134" s="110">
        <v>1</v>
      </c>
      <c r="F134" s="101">
        <v>200</v>
      </c>
      <c r="G134" s="112">
        <f>ROUND(E134*F134,2)</f>
        <v>200</v>
      </c>
      <c r="H134" s="56">
        <f t="shared" si="16"/>
        <v>230</v>
      </c>
    </row>
    <row r="135" spans="1:8" ht="25.5" customHeight="1" x14ac:dyDescent="0.2">
      <c r="A135" s="101" t="s">
        <v>492</v>
      </c>
      <c r="B135" s="77"/>
      <c r="C135" s="77" t="s">
        <v>371</v>
      </c>
      <c r="D135" s="86" t="s">
        <v>193</v>
      </c>
      <c r="E135" s="110">
        <v>1</v>
      </c>
      <c r="F135" s="110">
        <v>150</v>
      </c>
      <c r="G135" s="112">
        <f>ROUND(E135*F135,2)</f>
        <v>150</v>
      </c>
      <c r="H135" s="56">
        <f t="shared" si="16"/>
        <v>172.5</v>
      </c>
    </row>
    <row r="136" spans="1:8" ht="25.5" customHeight="1" x14ac:dyDescent="0.2">
      <c r="A136" s="101"/>
      <c r="B136" s="101"/>
      <c r="C136" s="102"/>
      <c r="D136" s="101"/>
      <c r="E136" s="110"/>
      <c r="F136" s="110" t="s">
        <v>493</v>
      </c>
      <c r="G136" s="113">
        <f>SUM(G135+G134+G133+G131+G130+G129+G127+G125)</f>
        <v>51850</v>
      </c>
      <c r="H136" s="113">
        <f>G136*1.15</f>
        <v>59627.499999999993</v>
      </c>
    </row>
    <row r="137" spans="1:8" ht="16.7" customHeight="1" x14ac:dyDescent="0.2">
      <c r="A137" s="109"/>
      <c r="B137" s="109"/>
      <c r="C137" s="109"/>
      <c r="D137" s="109"/>
      <c r="E137" s="109"/>
      <c r="F137" s="97"/>
      <c r="G137" s="140"/>
      <c r="H137" s="98"/>
    </row>
    <row r="138" spans="1:8" ht="16.350000000000001" customHeight="1" x14ac:dyDescent="0.2">
      <c r="A138" s="109"/>
      <c r="B138" s="109"/>
      <c r="C138" s="109"/>
      <c r="D138" s="109"/>
      <c r="E138" s="171" t="s">
        <v>498</v>
      </c>
      <c r="F138" s="171"/>
      <c r="G138" s="141">
        <f>G19+G23+G26+G32+G38+G48+G52+G62+G79+G84+G89+G99+G109+G112+G122+G118+G44+G57+G68</f>
        <v>99638.9</v>
      </c>
      <c r="H138" s="99">
        <f>H122+H118+H109+H99+H89+H84+H79+H68+H62+H57+H52+H48+H44+H38+H32+H26+H23+H19+H112</f>
        <v>125017.31499999999</v>
      </c>
    </row>
    <row r="139" spans="1:8" ht="35.25" customHeight="1" x14ac:dyDescent="0.2">
      <c r="A139" s="3"/>
      <c r="B139" s="3"/>
      <c r="C139" s="3"/>
      <c r="D139" s="109"/>
      <c r="E139" s="3"/>
      <c r="F139" s="142" t="s">
        <v>497</v>
      </c>
      <c r="G139" s="144">
        <f>G138+G136</f>
        <v>151488.9</v>
      </c>
      <c r="H139" s="143">
        <f>H136+H138</f>
        <v>184644.81499999997</v>
      </c>
    </row>
    <row r="140" spans="1:8" ht="36" customHeight="1" x14ac:dyDescent="0.2">
      <c r="A140" s="93"/>
      <c r="B140" s="93"/>
      <c r="C140" s="93"/>
      <c r="D140" s="93"/>
      <c r="E140" s="93"/>
      <c r="F140" s="93"/>
      <c r="G140" s="93"/>
      <c r="H140" s="93"/>
    </row>
  </sheetData>
  <mergeCells count="3">
    <mergeCell ref="E138:F138"/>
    <mergeCell ref="E3:G3"/>
    <mergeCell ref="E1:G1"/>
  </mergeCells>
  <pageMargins left="0.62007900000000005" right="0.472441" top="0.472441" bottom="0.472441" header="0" footer="0"/>
  <pageSetup paperSize="9" scale="81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75"/>
  <sheetViews>
    <sheetView topLeftCell="A61" zoomScale="130" zoomScaleNormal="130" workbookViewId="0">
      <selection sqref="A1:N74"/>
    </sheetView>
  </sheetViews>
  <sheetFormatPr defaultRowHeight="15" x14ac:dyDescent="0.2"/>
  <cols>
    <col min="1" max="1" width="4.3984375" customWidth="1"/>
    <col min="2" max="2" width="1.296875" customWidth="1"/>
    <col min="3" max="3" width="2" customWidth="1"/>
    <col min="5" max="5" width="23.796875" customWidth="1"/>
    <col min="6" max="6" width="1.5" customWidth="1"/>
    <col min="7" max="7" width="1.8984375" customWidth="1"/>
    <col min="8" max="8" width="9.796875" customWidth="1"/>
    <col min="9" max="9" width="0.69921875" customWidth="1"/>
    <col min="10" max="10" width="0.59765625" customWidth="1"/>
    <col min="11" max="11" width="6" customWidth="1"/>
    <col min="12" max="12" width="3.19921875" customWidth="1"/>
    <col min="13" max="13" width="6.59765625" customWidth="1"/>
    <col min="14" max="14" width="0.296875" customWidth="1"/>
  </cols>
  <sheetData>
    <row r="1" spans="1:14" ht="51" customHeight="1" x14ac:dyDescent="0.2">
      <c r="A1" s="2"/>
      <c r="B1" s="2"/>
      <c r="C1" s="2"/>
      <c r="D1" s="2"/>
      <c r="E1" s="2"/>
      <c r="F1" s="2"/>
      <c r="G1" s="2"/>
      <c r="H1" s="183" t="s">
        <v>500</v>
      </c>
      <c r="I1" s="183"/>
      <c r="J1" s="183"/>
      <c r="K1" s="183"/>
      <c r="L1" s="183"/>
      <c r="M1" s="183"/>
      <c r="N1" s="183"/>
    </row>
    <row r="2" spans="1:14" x14ac:dyDescent="0.2">
      <c r="A2" s="184" t="s">
        <v>3</v>
      </c>
      <c r="B2" s="184"/>
      <c r="C2" s="184"/>
      <c r="D2" s="184" t="s">
        <v>4</v>
      </c>
      <c r="E2" s="184"/>
      <c r="F2" s="185" t="s">
        <v>5</v>
      </c>
      <c r="G2" s="185"/>
      <c r="H2" s="6" t="s">
        <v>6</v>
      </c>
      <c r="I2" s="186" t="s">
        <v>7</v>
      </c>
      <c r="J2" s="186"/>
      <c r="K2" s="186"/>
      <c r="L2" s="186" t="s">
        <v>8</v>
      </c>
      <c r="M2" s="186"/>
      <c r="N2" s="186"/>
    </row>
    <row r="3" spans="1:14" x14ac:dyDescent="0.2">
      <c r="A3" s="258"/>
      <c r="B3" s="258"/>
      <c r="C3" s="258"/>
      <c r="D3" s="258"/>
      <c r="E3" s="258"/>
      <c r="F3" s="258"/>
      <c r="G3" s="258"/>
      <c r="H3" s="258"/>
      <c r="I3" s="258"/>
      <c r="J3" s="258"/>
      <c r="K3" s="258"/>
      <c r="L3" s="258"/>
      <c r="M3" s="258"/>
      <c r="N3" s="258"/>
    </row>
    <row r="4" spans="1:14" x14ac:dyDescent="0.2">
      <c r="A4" s="204">
        <v>1</v>
      </c>
      <c r="B4" s="205"/>
      <c r="C4" s="205"/>
      <c r="D4" s="206" t="s">
        <v>199</v>
      </c>
      <c r="E4" s="206"/>
      <c r="F4" s="19"/>
      <c r="G4" s="19"/>
      <c r="H4" s="19"/>
      <c r="I4" s="19"/>
      <c r="J4" s="19"/>
      <c r="K4" s="19"/>
      <c r="L4" s="19"/>
      <c r="M4" s="259"/>
      <c r="N4" s="260"/>
    </row>
    <row r="5" spans="1:14" x14ac:dyDescent="0.2">
      <c r="A5" s="261" t="s">
        <v>503</v>
      </c>
      <c r="B5" s="262"/>
      <c r="C5" s="262"/>
      <c r="D5" s="263" t="s">
        <v>9</v>
      </c>
      <c r="E5" s="263"/>
      <c r="F5" s="264"/>
      <c r="G5" s="264"/>
      <c r="H5" s="264"/>
      <c r="I5" s="264"/>
      <c r="J5" s="264"/>
      <c r="K5" s="264"/>
      <c r="L5" s="264"/>
      <c r="M5" s="257"/>
      <c r="N5" s="265"/>
    </row>
    <row r="6" spans="1:14" ht="33.75" customHeight="1" x14ac:dyDescent="0.2">
      <c r="A6" s="180">
        <v>88597</v>
      </c>
      <c r="B6" s="181"/>
      <c r="C6" s="181"/>
      <c r="D6" s="182" t="s">
        <v>10</v>
      </c>
      <c r="E6" s="182"/>
      <c r="F6" s="173" t="s">
        <v>11</v>
      </c>
      <c r="G6" s="173"/>
      <c r="H6" s="23">
        <v>80</v>
      </c>
      <c r="I6" s="174">
        <v>27.61</v>
      </c>
      <c r="J6" s="174"/>
      <c r="K6" s="174"/>
      <c r="L6" s="174">
        <f>ROUND(H6*I6,2)</f>
        <v>2208.8000000000002</v>
      </c>
      <c r="M6" s="174"/>
      <c r="N6" s="175"/>
    </row>
    <row r="7" spans="1:14" x14ac:dyDescent="0.15">
      <c r="A7" s="176">
        <v>2355</v>
      </c>
      <c r="B7" s="176"/>
      <c r="C7" s="176"/>
      <c r="D7" s="176" t="s">
        <v>206</v>
      </c>
      <c r="E7" s="176"/>
      <c r="F7" s="177" t="s">
        <v>11</v>
      </c>
      <c r="G7" s="177"/>
      <c r="H7" s="17">
        <v>0.98399999999999999</v>
      </c>
      <c r="I7" s="178">
        <v>25.58</v>
      </c>
      <c r="J7" s="178"/>
      <c r="K7" s="178"/>
      <c r="L7" s="179">
        <f t="shared" ref="L7:L11" si="0">ROUND(H7*I7,2)</f>
        <v>25.17</v>
      </c>
      <c r="M7" s="179"/>
      <c r="N7" s="179"/>
    </row>
    <row r="8" spans="1:14" x14ac:dyDescent="0.15">
      <c r="A8" s="176">
        <v>37372</v>
      </c>
      <c r="B8" s="176"/>
      <c r="C8" s="176"/>
      <c r="D8" s="176" t="s">
        <v>207</v>
      </c>
      <c r="E8" s="176"/>
      <c r="F8" s="177" t="s">
        <v>11</v>
      </c>
      <c r="G8" s="177"/>
      <c r="H8" s="17">
        <v>1</v>
      </c>
      <c r="I8" s="178">
        <v>0.15</v>
      </c>
      <c r="J8" s="178"/>
      <c r="K8" s="178"/>
      <c r="L8" s="179">
        <f t="shared" si="0"/>
        <v>0.15</v>
      </c>
      <c r="M8" s="179"/>
      <c r="N8" s="179"/>
    </row>
    <row r="9" spans="1:14" ht="24" customHeight="1" x14ac:dyDescent="0.15">
      <c r="A9" s="176">
        <v>43469</v>
      </c>
      <c r="B9" s="176"/>
      <c r="C9" s="176"/>
      <c r="D9" s="176" t="s">
        <v>208</v>
      </c>
      <c r="E9" s="176"/>
      <c r="F9" s="177" t="s">
        <v>11</v>
      </c>
      <c r="G9" s="177"/>
      <c r="H9" s="17">
        <v>1</v>
      </c>
      <c r="I9" s="178">
        <v>0.01</v>
      </c>
      <c r="J9" s="178"/>
      <c r="K9" s="178"/>
      <c r="L9" s="179">
        <f t="shared" si="0"/>
        <v>0.01</v>
      </c>
      <c r="M9" s="179"/>
      <c r="N9" s="179"/>
    </row>
    <row r="10" spans="1:14" ht="24.75" customHeight="1" x14ac:dyDescent="0.15">
      <c r="A10" s="176">
        <v>43493</v>
      </c>
      <c r="B10" s="176"/>
      <c r="C10" s="176"/>
      <c r="D10" s="176" t="s">
        <v>209</v>
      </c>
      <c r="E10" s="176"/>
      <c r="F10" s="177" t="s">
        <v>11</v>
      </c>
      <c r="G10" s="177"/>
      <c r="H10" s="17">
        <v>1</v>
      </c>
      <c r="I10" s="178">
        <v>0.11</v>
      </c>
      <c r="J10" s="178"/>
      <c r="K10" s="178"/>
      <c r="L10" s="179">
        <f t="shared" si="0"/>
        <v>0.11</v>
      </c>
      <c r="M10" s="179"/>
      <c r="N10" s="179"/>
    </row>
    <row r="11" spans="1:14" ht="19.5" customHeight="1" x14ac:dyDescent="0.15">
      <c r="A11" s="176">
        <v>95391</v>
      </c>
      <c r="B11" s="176"/>
      <c r="C11" s="176"/>
      <c r="D11" s="176" t="s">
        <v>210</v>
      </c>
      <c r="E11" s="176"/>
      <c r="F11" s="177" t="s">
        <v>11</v>
      </c>
      <c r="G11" s="177"/>
      <c r="H11" s="17">
        <v>1</v>
      </c>
      <c r="I11" s="178">
        <v>0.02</v>
      </c>
      <c r="J11" s="178"/>
      <c r="K11" s="178"/>
      <c r="L11" s="179">
        <f t="shared" si="0"/>
        <v>0.02</v>
      </c>
      <c r="M11" s="179"/>
      <c r="N11" s="179"/>
    </row>
    <row r="12" spans="1:14" x14ac:dyDescent="0.2">
      <c r="A12" s="188">
        <v>88284</v>
      </c>
      <c r="B12" s="189"/>
      <c r="C12" s="189"/>
      <c r="D12" s="190" t="s">
        <v>12</v>
      </c>
      <c r="E12" s="190"/>
      <c r="F12" s="191" t="s">
        <v>11</v>
      </c>
      <c r="G12" s="191"/>
      <c r="H12" s="18">
        <v>80</v>
      </c>
      <c r="I12" s="192">
        <v>26.92</v>
      </c>
      <c r="J12" s="192"/>
      <c r="K12" s="192"/>
      <c r="L12" s="192">
        <f>ROUND(H12*I12,2)</f>
        <v>2153.6</v>
      </c>
      <c r="M12" s="192"/>
      <c r="N12" s="193"/>
    </row>
    <row r="13" spans="1:14" x14ac:dyDescent="0.15">
      <c r="A13" s="176">
        <v>4095</v>
      </c>
      <c r="B13" s="176"/>
      <c r="C13" s="176"/>
      <c r="D13" s="176" t="s">
        <v>211</v>
      </c>
      <c r="E13" s="176"/>
      <c r="F13" s="177" t="s">
        <v>11</v>
      </c>
      <c r="G13" s="177"/>
      <c r="H13" s="17">
        <v>1.7689999999999999</v>
      </c>
      <c r="I13" s="178">
        <v>2.4900000000000002</v>
      </c>
      <c r="J13" s="178"/>
      <c r="K13" s="178"/>
      <c r="L13" s="187">
        <f t="shared" ref="L13:L17" si="1">ROUND(H13*I13,2)</f>
        <v>4.4000000000000004</v>
      </c>
      <c r="M13" s="187"/>
      <c r="N13" s="187"/>
    </row>
    <row r="14" spans="1:14" x14ac:dyDescent="0.15">
      <c r="A14" s="176">
        <v>37371</v>
      </c>
      <c r="B14" s="176"/>
      <c r="C14" s="176"/>
      <c r="D14" s="176" t="s">
        <v>212</v>
      </c>
      <c r="E14" s="176"/>
      <c r="F14" s="177" t="s">
        <v>11</v>
      </c>
      <c r="G14" s="177"/>
      <c r="H14" s="17">
        <v>1.7689999999999999</v>
      </c>
      <c r="I14" s="178">
        <v>0.1</v>
      </c>
      <c r="J14" s="178"/>
      <c r="K14" s="178"/>
      <c r="L14" s="187">
        <f t="shared" si="1"/>
        <v>0.18</v>
      </c>
      <c r="M14" s="187"/>
      <c r="N14" s="187"/>
    </row>
    <row r="15" spans="1:14" x14ac:dyDescent="0.15">
      <c r="A15" s="176">
        <v>37372</v>
      </c>
      <c r="B15" s="176"/>
      <c r="C15" s="176"/>
      <c r="D15" s="176" t="s">
        <v>207</v>
      </c>
      <c r="E15" s="176"/>
      <c r="F15" s="177" t="s">
        <v>11</v>
      </c>
      <c r="G15" s="177"/>
      <c r="H15" s="17">
        <v>1</v>
      </c>
      <c r="I15" s="178">
        <v>0.15</v>
      </c>
      <c r="J15" s="178"/>
      <c r="K15" s="178"/>
      <c r="L15" s="187">
        <f t="shared" si="1"/>
        <v>0.15</v>
      </c>
      <c r="M15" s="187"/>
      <c r="N15" s="187"/>
    </row>
    <row r="16" spans="1:14" ht="27" customHeight="1" x14ac:dyDescent="0.15">
      <c r="A16" s="176">
        <v>43488</v>
      </c>
      <c r="B16" s="176"/>
      <c r="C16" s="176"/>
      <c r="D16" s="176" t="s">
        <v>213</v>
      </c>
      <c r="E16" s="176"/>
      <c r="F16" s="177" t="s">
        <v>11</v>
      </c>
      <c r="G16" s="177"/>
      <c r="H16" s="17">
        <v>1</v>
      </c>
      <c r="I16" s="178">
        <v>0.14000000000000001</v>
      </c>
      <c r="J16" s="178"/>
      <c r="K16" s="178"/>
      <c r="L16" s="187">
        <f t="shared" si="1"/>
        <v>0.14000000000000001</v>
      </c>
      <c r="M16" s="187"/>
      <c r="N16" s="187"/>
    </row>
    <row r="17" spans="1:14" ht="30" customHeight="1" x14ac:dyDescent="0.15">
      <c r="A17" s="176">
        <v>95349</v>
      </c>
      <c r="B17" s="176"/>
      <c r="C17" s="176"/>
      <c r="D17" s="176" t="s">
        <v>214</v>
      </c>
      <c r="E17" s="176"/>
      <c r="F17" s="177" t="s">
        <v>11</v>
      </c>
      <c r="G17" s="177"/>
      <c r="H17" s="17">
        <v>1</v>
      </c>
      <c r="I17" s="178">
        <v>0.02</v>
      </c>
      <c r="J17" s="178"/>
      <c r="K17" s="178"/>
      <c r="L17" s="187">
        <f t="shared" si="1"/>
        <v>0.02</v>
      </c>
      <c r="M17" s="187"/>
      <c r="N17" s="187"/>
    </row>
    <row r="18" spans="1:14" ht="43.5" customHeight="1" x14ac:dyDescent="0.2">
      <c r="A18" s="180">
        <v>92140</v>
      </c>
      <c r="B18" s="181"/>
      <c r="C18" s="181"/>
      <c r="D18" s="182" t="s">
        <v>14</v>
      </c>
      <c r="E18" s="182"/>
      <c r="F18" s="173" t="s">
        <v>11</v>
      </c>
      <c r="G18" s="173"/>
      <c r="H18" s="23">
        <v>20</v>
      </c>
      <c r="I18" s="174">
        <v>4.84</v>
      </c>
      <c r="J18" s="174"/>
      <c r="K18" s="174"/>
      <c r="L18" s="194">
        <f>ROUND(H18*I18,2)</f>
        <v>96.8</v>
      </c>
      <c r="M18" s="194"/>
      <c r="N18" s="195"/>
    </row>
    <row r="19" spans="1:14" ht="25.5" customHeight="1" x14ac:dyDescent="0.2">
      <c r="A19" s="196">
        <v>13617</v>
      </c>
      <c r="B19" s="196"/>
      <c r="C19" s="196"/>
      <c r="D19" s="196" t="s">
        <v>215</v>
      </c>
      <c r="E19" s="196"/>
      <c r="F19" s="197" t="s">
        <v>84</v>
      </c>
      <c r="G19" s="197"/>
      <c r="H19" s="26">
        <v>4.8000000000000001E-5</v>
      </c>
      <c r="I19" s="198">
        <v>100870.38</v>
      </c>
      <c r="J19" s="198"/>
      <c r="K19" s="198"/>
      <c r="L19" s="199">
        <f>ROUND(H19*I19,2)</f>
        <v>4.84</v>
      </c>
      <c r="M19" s="199"/>
      <c r="N19" s="199"/>
    </row>
    <row r="20" spans="1:14" x14ac:dyDescent="0.2">
      <c r="A20" s="1"/>
      <c r="B20" s="1"/>
      <c r="C20" s="1"/>
      <c r="D20" s="1"/>
      <c r="E20" s="1"/>
      <c r="F20" s="1"/>
      <c r="G20" s="1"/>
      <c r="H20" s="202" t="s">
        <v>507</v>
      </c>
      <c r="I20" s="202"/>
      <c r="J20" s="202"/>
      <c r="K20" s="202"/>
      <c r="L20" s="203">
        <f>L6+L12+L18</f>
        <v>4459.2</v>
      </c>
      <c r="M20" s="203"/>
      <c r="N20" s="203"/>
    </row>
    <row r="21" spans="1:14" x14ac:dyDescent="0.2">
      <c r="A21" s="204" t="s">
        <v>502</v>
      </c>
      <c r="B21" s="205"/>
      <c r="C21" s="205"/>
      <c r="D21" s="206" t="s">
        <v>17</v>
      </c>
      <c r="E21" s="206"/>
      <c r="F21" s="19"/>
      <c r="G21" s="19"/>
      <c r="H21" s="19"/>
      <c r="I21" s="19"/>
      <c r="J21" s="19"/>
      <c r="K21" s="19"/>
      <c r="L21" s="19"/>
      <c r="M21" s="19"/>
      <c r="N21" s="20"/>
    </row>
    <row r="22" spans="1:14" ht="44.25" customHeight="1" x14ac:dyDescent="0.2">
      <c r="A22" s="180">
        <v>92140</v>
      </c>
      <c r="B22" s="181"/>
      <c r="C22" s="181"/>
      <c r="D22" s="182" t="s">
        <v>14</v>
      </c>
      <c r="E22" s="182"/>
      <c r="F22" s="173" t="s">
        <v>11</v>
      </c>
      <c r="G22" s="173"/>
      <c r="H22" s="23">
        <v>20</v>
      </c>
      <c r="I22" s="174">
        <v>16.93</v>
      </c>
      <c r="J22" s="174"/>
      <c r="K22" s="174"/>
      <c r="L22" s="174">
        <f>ROUND(H22*I22,2)</f>
        <v>338.6</v>
      </c>
      <c r="M22" s="174"/>
      <c r="N22" s="175"/>
    </row>
    <row r="23" spans="1:14" ht="26.25" customHeight="1" x14ac:dyDescent="0.2">
      <c r="A23" s="196">
        <v>13617</v>
      </c>
      <c r="B23" s="196"/>
      <c r="C23" s="196"/>
      <c r="D23" s="196" t="s">
        <v>215</v>
      </c>
      <c r="E23" s="196"/>
      <c r="F23" s="197" t="s">
        <v>84</v>
      </c>
      <c r="G23" s="197"/>
      <c r="H23" s="26">
        <v>4.8000000000000001E-5</v>
      </c>
      <c r="I23" s="198">
        <v>100870.38</v>
      </c>
      <c r="J23" s="198"/>
      <c r="K23" s="198"/>
      <c r="L23" s="200">
        <f>ROUND(H23*I23,2)</f>
        <v>4.84</v>
      </c>
      <c r="M23" s="200"/>
      <c r="N23" s="201"/>
    </row>
    <row r="24" spans="1:14" ht="33.75" customHeight="1" x14ac:dyDescent="0.2">
      <c r="A24" s="180">
        <v>100302</v>
      </c>
      <c r="B24" s="181"/>
      <c r="C24" s="181"/>
      <c r="D24" s="182" t="s">
        <v>20</v>
      </c>
      <c r="E24" s="182"/>
      <c r="F24" s="173" t="s">
        <v>11</v>
      </c>
      <c r="G24" s="173"/>
      <c r="H24" s="23">
        <v>40</v>
      </c>
      <c r="I24" s="174">
        <v>162.76</v>
      </c>
      <c r="J24" s="174"/>
      <c r="K24" s="174"/>
      <c r="L24" s="174">
        <f>ROUND(H24*I24,2)</f>
        <v>6510.4</v>
      </c>
      <c r="M24" s="174"/>
      <c r="N24" s="175"/>
    </row>
    <row r="25" spans="1:14" x14ac:dyDescent="0.2">
      <c r="A25" s="196">
        <v>34500</v>
      </c>
      <c r="B25" s="196"/>
      <c r="C25" s="196"/>
      <c r="D25" s="196" t="s">
        <v>216</v>
      </c>
      <c r="E25" s="196"/>
      <c r="F25" s="197" t="s">
        <v>11</v>
      </c>
      <c r="G25" s="197"/>
      <c r="H25" s="24">
        <v>1</v>
      </c>
      <c r="I25" s="198">
        <v>160.04</v>
      </c>
      <c r="J25" s="198"/>
      <c r="K25" s="198"/>
      <c r="L25" s="179">
        <f t="shared" ref="L25:L29" si="2">ROUND(H25*I25,2)</f>
        <v>160.04</v>
      </c>
      <c r="M25" s="179"/>
      <c r="N25" s="179"/>
    </row>
    <row r="26" spans="1:14" x14ac:dyDescent="0.15">
      <c r="A26" s="176">
        <v>37372</v>
      </c>
      <c r="B26" s="176"/>
      <c r="C26" s="176"/>
      <c r="D26" s="176" t="s">
        <v>207</v>
      </c>
      <c r="E26" s="176"/>
      <c r="F26" s="177" t="s">
        <v>11</v>
      </c>
      <c r="G26" s="177"/>
      <c r="H26" s="17">
        <v>1</v>
      </c>
      <c r="I26" s="178">
        <v>1.1399999999999999</v>
      </c>
      <c r="J26" s="178"/>
      <c r="K26" s="178"/>
      <c r="L26" s="179">
        <f t="shared" si="2"/>
        <v>1.1399999999999999</v>
      </c>
      <c r="M26" s="179"/>
      <c r="N26" s="179"/>
    </row>
    <row r="27" spans="1:14" ht="24" customHeight="1" x14ac:dyDescent="0.15">
      <c r="A27" s="176">
        <v>43462</v>
      </c>
      <c r="B27" s="176"/>
      <c r="C27" s="176"/>
      <c r="D27" s="176" t="s">
        <v>217</v>
      </c>
      <c r="E27" s="176"/>
      <c r="F27" s="177" t="s">
        <v>11</v>
      </c>
      <c r="G27" s="177"/>
      <c r="H27" s="17">
        <v>1</v>
      </c>
      <c r="I27" s="178">
        <v>0.01</v>
      </c>
      <c r="J27" s="178"/>
      <c r="K27" s="178"/>
      <c r="L27" s="179">
        <f t="shared" si="2"/>
        <v>0.01</v>
      </c>
      <c r="M27" s="179"/>
      <c r="N27" s="179"/>
    </row>
    <row r="28" spans="1:14" ht="24" customHeight="1" x14ac:dyDescent="0.15">
      <c r="A28" s="176">
        <v>43486</v>
      </c>
      <c r="B28" s="176"/>
      <c r="C28" s="176"/>
      <c r="D28" s="176" t="s">
        <v>218</v>
      </c>
      <c r="E28" s="176"/>
      <c r="F28" s="177" t="s">
        <v>11</v>
      </c>
      <c r="G28" s="177"/>
      <c r="H28" s="17">
        <v>1</v>
      </c>
      <c r="I28" s="178">
        <v>0.71</v>
      </c>
      <c r="J28" s="178"/>
      <c r="K28" s="178"/>
      <c r="L28" s="179">
        <f t="shared" si="2"/>
        <v>0.71</v>
      </c>
      <c r="M28" s="179"/>
      <c r="N28" s="179"/>
    </row>
    <row r="29" spans="1:14" ht="21" customHeight="1" x14ac:dyDescent="0.15">
      <c r="A29" s="176">
        <v>100292</v>
      </c>
      <c r="B29" s="176"/>
      <c r="C29" s="176"/>
      <c r="D29" s="176" t="s">
        <v>219</v>
      </c>
      <c r="E29" s="176"/>
      <c r="F29" s="177" t="s">
        <v>11</v>
      </c>
      <c r="G29" s="177"/>
      <c r="H29" s="17">
        <v>1</v>
      </c>
      <c r="I29" s="178">
        <v>0.85</v>
      </c>
      <c r="J29" s="178"/>
      <c r="K29" s="178"/>
      <c r="L29" s="179">
        <f t="shared" si="2"/>
        <v>0.85</v>
      </c>
      <c r="M29" s="179"/>
      <c r="N29" s="179"/>
    </row>
    <row r="30" spans="1:14" x14ac:dyDescent="0.2">
      <c r="A30" s="1"/>
      <c r="B30" s="1"/>
      <c r="C30" s="1"/>
      <c r="D30" s="1"/>
      <c r="E30" s="1"/>
      <c r="F30" s="1"/>
      <c r="G30" s="1"/>
      <c r="H30" s="202" t="s">
        <v>507</v>
      </c>
      <c r="I30" s="202"/>
      <c r="J30" s="202"/>
      <c r="K30" s="202"/>
      <c r="L30" s="203">
        <f>L22+L24</f>
        <v>6849</v>
      </c>
      <c r="M30" s="203"/>
      <c r="N30" s="203"/>
    </row>
    <row r="31" spans="1:14" x14ac:dyDescent="0.2">
      <c r="A31" s="207" t="s">
        <v>504</v>
      </c>
      <c r="B31" s="208"/>
      <c r="C31" s="208"/>
      <c r="D31" s="209" t="s">
        <v>23</v>
      </c>
      <c r="E31" s="209"/>
      <c r="F31" s="21"/>
      <c r="G31" s="21"/>
      <c r="H31" s="21"/>
      <c r="I31" s="21"/>
      <c r="J31" s="21"/>
      <c r="K31" s="21"/>
      <c r="L31" s="21"/>
      <c r="M31" s="266"/>
      <c r="N31" s="267"/>
    </row>
    <row r="32" spans="1:14" ht="55.5" customHeight="1" x14ac:dyDescent="0.2">
      <c r="A32" s="180">
        <v>10775</v>
      </c>
      <c r="B32" s="181"/>
      <c r="C32" s="181"/>
      <c r="D32" s="182" t="s">
        <v>24</v>
      </c>
      <c r="E32" s="182"/>
      <c r="F32" s="173" t="s">
        <v>25</v>
      </c>
      <c r="G32" s="173"/>
      <c r="H32" s="23">
        <v>3</v>
      </c>
      <c r="I32" s="174">
        <v>895</v>
      </c>
      <c r="J32" s="174"/>
      <c r="K32" s="174"/>
      <c r="L32" s="174">
        <f>ROUND(H32*I32,2)</f>
        <v>2685</v>
      </c>
      <c r="M32" s="174"/>
      <c r="N32" s="175"/>
    </row>
    <row r="33" spans="1:14" x14ac:dyDescent="0.2">
      <c r="A33" s="188">
        <v>97050</v>
      </c>
      <c r="B33" s="189"/>
      <c r="C33" s="189"/>
      <c r="D33" s="190" t="s">
        <v>26</v>
      </c>
      <c r="E33" s="190"/>
      <c r="F33" s="191" t="s">
        <v>27</v>
      </c>
      <c r="G33" s="191"/>
      <c r="H33" s="18">
        <v>4</v>
      </c>
      <c r="I33" s="192">
        <v>311.55</v>
      </c>
      <c r="J33" s="192"/>
      <c r="K33" s="192"/>
      <c r="L33" s="174">
        <f>ROUND(H33*I33,2)</f>
        <v>1246.2</v>
      </c>
      <c r="M33" s="174"/>
      <c r="N33" s="175"/>
    </row>
    <row r="34" spans="1:14" x14ac:dyDescent="0.15">
      <c r="A34" s="176">
        <v>88262</v>
      </c>
      <c r="B34" s="176"/>
      <c r="C34" s="176"/>
      <c r="D34" s="176" t="s">
        <v>220</v>
      </c>
      <c r="E34" s="176"/>
      <c r="F34" s="177" t="s">
        <v>11</v>
      </c>
      <c r="G34" s="177"/>
      <c r="H34" s="27">
        <v>0.37290000000000001</v>
      </c>
      <c r="I34" s="178">
        <v>24.85</v>
      </c>
      <c r="J34" s="178"/>
      <c r="K34" s="178"/>
      <c r="L34" s="179">
        <f t="shared" ref="L34:L40" si="3">ROUND(H34*I34,2)</f>
        <v>9.27</v>
      </c>
      <c r="M34" s="179"/>
      <c r="N34" s="179"/>
    </row>
    <row r="35" spans="1:14" x14ac:dyDescent="0.15">
      <c r="A35" s="176">
        <v>88239</v>
      </c>
      <c r="B35" s="176"/>
      <c r="C35" s="176"/>
      <c r="D35" s="176" t="s">
        <v>221</v>
      </c>
      <c r="E35" s="176"/>
      <c r="F35" s="177" t="s">
        <v>11</v>
      </c>
      <c r="G35" s="177"/>
      <c r="H35" s="27">
        <v>1.1186</v>
      </c>
      <c r="I35" s="178">
        <v>19.3</v>
      </c>
      <c r="J35" s="178"/>
      <c r="K35" s="178"/>
      <c r="L35" s="179">
        <f t="shared" si="3"/>
        <v>21.59</v>
      </c>
      <c r="M35" s="179"/>
      <c r="N35" s="179"/>
    </row>
    <row r="36" spans="1:14" x14ac:dyDescent="0.15">
      <c r="A36" s="176">
        <v>102234</v>
      </c>
      <c r="B36" s="176"/>
      <c r="C36" s="176"/>
      <c r="D36" s="176" t="s">
        <v>248</v>
      </c>
      <c r="E36" s="176"/>
      <c r="F36" s="177" t="s">
        <v>249</v>
      </c>
      <c r="G36" s="177"/>
      <c r="H36" s="27">
        <v>0.5</v>
      </c>
      <c r="I36" s="178">
        <v>21.22</v>
      </c>
      <c r="J36" s="178"/>
      <c r="K36" s="178"/>
      <c r="L36" s="179">
        <f t="shared" si="3"/>
        <v>10.61</v>
      </c>
      <c r="M36" s="179"/>
      <c r="N36" s="179"/>
    </row>
    <row r="37" spans="1:14" ht="18.75" customHeight="1" x14ac:dyDescent="0.15">
      <c r="A37" s="176">
        <v>4509</v>
      </c>
      <c r="B37" s="176"/>
      <c r="C37" s="176"/>
      <c r="D37" s="176" t="s">
        <v>250</v>
      </c>
      <c r="E37" s="176"/>
      <c r="F37" s="177" t="s">
        <v>38</v>
      </c>
      <c r="G37" s="177"/>
      <c r="H37" s="27">
        <v>3.2082999999999999</v>
      </c>
      <c r="I37" s="198">
        <v>6.04</v>
      </c>
      <c r="J37" s="198"/>
      <c r="K37" s="198"/>
      <c r="L37" s="179">
        <f t="shared" ref="L37" si="4">ROUND(H37*I37,2)</f>
        <v>19.38</v>
      </c>
      <c r="M37" s="179"/>
      <c r="N37" s="179"/>
    </row>
    <row r="38" spans="1:14" ht="24.75" customHeight="1" x14ac:dyDescent="0.2">
      <c r="A38" s="196">
        <v>4813</v>
      </c>
      <c r="B38" s="196"/>
      <c r="C38" s="196"/>
      <c r="D38" s="196" t="s">
        <v>245</v>
      </c>
      <c r="E38" s="196"/>
      <c r="F38" s="197" t="s">
        <v>84</v>
      </c>
      <c r="G38" s="197"/>
      <c r="H38" s="24">
        <v>1</v>
      </c>
      <c r="I38" s="198">
        <v>250</v>
      </c>
      <c r="J38" s="198"/>
      <c r="K38" s="198"/>
      <c r="L38" s="179">
        <f t="shared" si="3"/>
        <v>250</v>
      </c>
      <c r="M38" s="179"/>
      <c r="N38" s="179"/>
    </row>
    <row r="39" spans="1:14" x14ac:dyDescent="0.15">
      <c r="A39" s="176">
        <v>5065</v>
      </c>
      <c r="B39" s="176"/>
      <c r="C39" s="176"/>
      <c r="D39" s="176" t="s">
        <v>246</v>
      </c>
      <c r="E39" s="176"/>
      <c r="F39" s="177" t="s">
        <v>64</v>
      </c>
      <c r="G39" s="177"/>
      <c r="H39" s="27">
        <v>1.1299999999999999E-2</v>
      </c>
      <c r="I39" s="210">
        <v>40.340000000000003</v>
      </c>
      <c r="J39" s="210"/>
      <c r="K39" s="210"/>
      <c r="L39" s="179">
        <f t="shared" si="3"/>
        <v>0.46</v>
      </c>
      <c r="M39" s="179"/>
      <c r="N39" s="179"/>
    </row>
    <row r="40" spans="1:14" x14ac:dyDescent="0.15">
      <c r="A40" s="176">
        <v>5069</v>
      </c>
      <c r="B40" s="176"/>
      <c r="C40" s="176"/>
      <c r="D40" s="176" t="s">
        <v>247</v>
      </c>
      <c r="E40" s="176"/>
      <c r="F40" s="220"/>
      <c r="G40" s="220"/>
      <c r="H40" s="27">
        <v>1.32E-2</v>
      </c>
      <c r="I40" s="210">
        <v>21.62</v>
      </c>
      <c r="J40" s="210"/>
      <c r="K40" s="210"/>
      <c r="L40" s="179">
        <f t="shared" si="3"/>
        <v>0.28999999999999998</v>
      </c>
      <c r="M40" s="179"/>
      <c r="N40" s="179"/>
    </row>
    <row r="41" spans="1:14" x14ac:dyDescent="0.2">
      <c r="A41" s="218"/>
      <c r="B41" s="218"/>
      <c r="C41" s="218"/>
      <c r="D41" s="219"/>
      <c r="E41" s="219"/>
      <c r="F41" s="1"/>
      <c r="G41" s="1"/>
      <c r="H41" s="202" t="s">
        <v>507</v>
      </c>
      <c r="I41" s="202"/>
      <c r="J41" s="202"/>
      <c r="K41" s="202"/>
      <c r="L41" s="203">
        <f>L32+L33</f>
        <v>3931.2</v>
      </c>
      <c r="M41" s="203"/>
      <c r="N41" s="203"/>
    </row>
    <row r="42" spans="1:14" x14ac:dyDescent="0.2">
      <c r="A42" s="1"/>
      <c r="B42" s="1"/>
      <c r="C42" s="1"/>
      <c r="D42" s="1"/>
      <c r="E42" s="1"/>
      <c r="F42" s="1"/>
      <c r="G42" s="1"/>
      <c r="H42" s="202"/>
      <c r="I42" s="202"/>
      <c r="J42" s="202"/>
      <c r="K42" s="202"/>
      <c r="L42" s="203"/>
      <c r="M42" s="203"/>
      <c r="N42" s="203"/>
    </row>
    <row r="43" spans="1:14" x14ac:dyDescent="0.2">
      <c r="A43" s="207" t="s">
        <v>505</v>
      </c>
      <c r="B43" s="208"/>
      <c r="C43" s="208"/>
      <c r="D43" s="209" t="s">
        <v>30</v>
      </c>
      <c r="E43" s="209"/>
      <c r="F43" s="21"/>
      <c r="G43" s="21"/>
      <c r="H43" s="21"/>
      <c r="I43" s="21"/>
      <c r="J43" s="21"/>
      <c r="K43" s="21"/>
      <c r="L43" s="21"/>
      <c r="M43" s="21"/>
      <c r="N43" s="22"/>
    </row>
    <row r="44" spans="1:14" ht="28.5" customHeight="1" x14ac:dyDescent="0.2">
      <c r="A44" s="211">
        <v>88326</v>
      </c>
      <c r="B44" s="212"/>
      <c r="C44" s="212"/>
      <c r="D44" s="213" t="s">
        <v>31</v>
      </c>
      <c r="E44" s="213"/>
      <c r="F44" s="214" t="s">
        <v>11</v>
      </c>
      <c r="G44" s="214"/>
      <c r="H44" s="28">
        <v>210</v>
      </c>
      <c r="I44" s="215">
        <v>24.12</v>
      </c>
      <c r="J44" s="215"/>
      <c r="K44" s="215"/>
      <c r="L44" s="174">
        <f>ROUND(H44*I44,2)</f>
        <v>5065.2</v>
      </c>
      <c r="M44" s="174"/>
      <c r="N44" s="175"/>
    </row>
    <row r="45" spans="1:14" ht="23.25" customHeight="1" x14ac:dyDescent="0.2">
      <c r="A45" s="196">
        <v>37370</v>
      </c>
      <c r="B45" s="196"/>
      <c r="C45" s="196"/>
      <c r="D45" s="196" t="s">
        <v>251</v>
      </c>
      <c r="E45" s="196"/>
      <c r="F45" s="197" t="s">
        <v>11</v>
      </c>
      <c r="G45" s="197"/>
      <c r="H45" s="24">
        <v>1</v>
      </c>
      <c r="I45" s="198">
        <v>1.86</v>
      </c>
      <c r="J45" s="198"/>
      <c r="K45" s="198"/>
      <c r="L45" s="179">
        <f t="shared" ref="L45:L52" si="5">ROUND(H45*I45,2)</f>
        <v>1.86</v>
      </c>
      <c r="M45" s="179"/>
      <c r="N45" s="179"/>
    </row>
    <row r="46" spans="1:14" x14ac:dyDescent="0.15">
      <c r="A46" s="176">
        <v>37371</v>
      </c>
      <c r="B46" s="176"/>
      <c r="C46" s="176"/>
      <c r="D46" s="176" t="s">
        <v>212</v>
      </c>
      <c r="E46" s="176"/>
      <c r="F46" s="177" t="s">
        <v>11</v>
      </c>
      <c r="G46" s="177"/>
      <c r="H46" s="17">
        <v>1</v>
      </c>
      <c r="I46" s="178">
        <v>0.57999999999999996</v>
      </c>
      <c r="J46" s="178"/>
      <c r="K46" s="178"/>
      <c r="L46" s="179">
        <f t="shared" si="5"/>
        <v>0.57999999999999996</v>
      </c>
      <c r="M46" s="179"/>
      <c r="N46" s="179"/>
    </row>
    <row r="47" spans="1:14" x14ac:dyDescent="0.15">
      <c r="A47" s="176">
        <v>37372</v>
      </c>
      <c r="B47" s="176"/>
      <c r="C47" s="176"/>
      <c r="D47" s="176" t="s">
        <v>207</v>
      </c>
      <c r="E47" s="176"/>
      <c r="F47" s="177" t="s">
        <v>11</v>
      </c>
      <c r="G47" s="177"/>
      <c r="H47" s="17">
        <v>1</v>
      </c>
      <c r="I47" s="178">
        <v>1.1399999999999999</v>
      </c>
      <c r="J47" s="178"/>
      <c r="K47" s="178"/>
      <c r="L47" s="179">
        <f t="shared" si="5"/>
        <v>1.1399999999999999</v>
      </c>
      <c r="M47" s="179"/>
      <c r="N47" s="179"/>
    </row>
    <row r="48" spans="1:14" ht="20.25" customHeight="1" x14ac:dyDescent="0.15">
      <c r="A48" s="176">
        <v>37373</v>
      </c>
      <c r="B48" s="176"/>
      <c r="C48" s="176"/>
      <c r="D48" s="176" t="s">
        <v>252</v>
      </c>
      <c r="E48" s="176"/>
      <c r="F48" s="177" t="s">
        <v>11</v>
      </c>
      <c r="G48" s="177"/>
      <c r="H48" s="17">
        <v>1</v>
      </c>
      <c r="I48" s="178">
        <v>0.01</v>
      </c>
      <c r="J48" s="178"/>
      <c r="K48" s="178"/>
      <c r="L48" s="179">
        <f t="shared" ref="L48" si="6">ROUND(H48*I48,2)</f>
        <v>0.01</v>
      </c>
      <c r="M48" s="179"/>
      <c r="N48" s="179"/>
    </row>
    <row r="49" spans="1:14" ht="21" customHeight="1" x14ac:dyDescent="0.2">
      <c r="A49" s="196">
        <v>41776</v>
      </c>
      <c r="B49" s="196"/>
      <c r="C49" s="196"/>
      <c r="D49" s="196" t="s">
        <v>223</v>
      </c>
      <c r="E49" s="196"/>
      <c r="F49" s="197" t="s">
        <v>11</v>
      </c>
      <c r="G49" s="197"/>
      <c r="H49" s="24">
        <v>1</v>
      </c>
      <c r="I49" s="198">
        <v>18.600000000000001</v>
      </c>
      <c r="J49" s="198"/>
      <c r="K49" s="198"/>
      <c r="L49" s="179">
        <f t="shared" si="5"/>
        <v>18.600000000000001</v>
      </c>
      <c r="M49" s="179"/>
      <c r="N49" s="179"/>
    </row>
    <row r="50" spans="1:14" ht="21.75" customHeight="1" x14ac:dyDescent="0.2">
      <c r="A50" s="196">
        <v>43467</v>
      </c>
      <c r="B50" s="196"/>
      <c r="C50" s="196"/>
      <c r="D50" s="196" t="s">
        <v>224</v>
      </c>
      <c r="E50" s="196"/>
      <c r="F50" s="197" t="s">
        <v>11</v>
      </c>
      <c r="G50" s="197"/>
      <c r="H50" s="24">
        <v>1</v>
      </c>
      <c r="I50" s="198">
        <v>0.59</v>
      </c>
      <c r="J50" s="198"/>
      <c r="K50" s="198"/>
      <c r="L50" s="179">
        <f t="shared" si="5"/>
        <v>0.59</v>
      </c>
      <c r="M50" s="179"/>
      <c r="N50" s="179"/>
    </row>
    <row r="51" spans="1:14" ht="21.75" customHeight="1" x14ac:dyDescent="0.2">
      <c r="A51" s="196">
        <v>43491</v>
      </c>
      <c r="B51" s="196"/>
      <c r="C51" s="196"/>
      <c r="D51" s="196" t="s">
        <v>225</v>
      </c>
      <c r="E51" s="196"/>
      <c r="F51" s="197" t="s">
        <v>11</v>
      </c>
      <c r="G51" s="197"/>
      <c r="H51" s="24">
        <v>1</v>
      </c>
      <c r="I51" s="198">
        <v>1.25</v>
      </c>
      <c r="J51" s="198"/>
      <c r="K51" s="198"/>
      <c r="L51" s="179">
        <f t="shared" si="5"/>
        <v>1.25</v>
      </c>
      <c r="M51" s="179"/>
      <c r="N51" s="179"/>
    </row>
    <row r="52" spans="1:14" ht="20.25" customHeight="1" x14ac:dyDescent="0.15">
      <c r="A52" s="176">
        <v>95388</v>
      </c>
      <c r="B52" s="176"/>
      <c r="C52" s="176"/>
      <c r="D52" s="176" t="s">
        <v>226</v>
      </c>
      <c r="E52" s="176"/>
      <c r="F52" s="177" t="s">
        <v>11</v>
      </c>
      <c r="G52" s="177"/>
      <c r="H52" s="17">
        <v>1</v>
      </c>
      <c r="I52" s="178">
        <v>0.09</v>
      </c>
      <c r="J52" s="178"/>
      <c r="K52" s="178"/>
      <c r="L52" s="179">
        <f t="shared" si="5"/>
        <v>0.09</v>
      </c>
      <c r="M52" s="179"/>
      <c r="N52" s="179"/>
    </row>
    <row r="53" spans="1:14" ht="32.25" customHeight="1" x14ac:dyDescent="0.2">
      <c r="A53" s="180">
        <v>93566</v>
      </c>
      <c r="B53" s="181"/>
      <c r="C53" s="181"/>
      <c r="D53" s="182" t="s">
        <v>33</v>
      </c>
      <c r="E53" s="182"/>
      <c r="F53" s="173" t="s">
        <v>34</v>
      </c>
      <c r="G53" s="173"/>
      <c r="H53" s="23">
        <v>2</v>
      </c>
      <c r="I53" s="174">
        <v>4435.29</v>
      </c>
      <c r="J53" s="174"/>
      <c r="K53" s="174"/>
      <c r="L53" s="174">
        <f>ROUND(H53*I53,2)</f>
        <v>8870.58</v>
      </c>
      <c r="M53" s="174"/>
      <c r="N53" s="175"/>
    </row>
    <row r="54" spans="1:14" x14ac:dyDescent="0.15">
      <c r="A54" s="176">
        <v>40812</v>
      </c>
      <c r="B54" s="176"/>
      <c r="C54" s="176"/>
      <c r="D54" s="176" t="s">
        <v>227</v>
      </c>
      <c r="E54" s="176"/>
      <c r="F54" s="177" t="s">
        <v>34</v>
      </c>
      <c r="G54" s="177"/>
      <c r="H54" s="17">
        <v>1</v>
      </c>
      <c r="I54" s="178">
        <v>4052.15</v>
      </c>
      <c r="J54" s="178"/>
      <c r="K54" s="178"/>
      <c r="L54" s="187">
        <f t="shared" ref="L54:L59" si="7">ROUND(H54*I54,2)</f>
        <v>4052.15</v>
      </c>
      <c r="M54" s="187"/>
      <c r="N54" s="187"/>
    </row>
    <row r="55" spans="1:14" x14ac:dyDescent="0.15">
      <c r="A55" s="176">
        <v>40863</v>
      </c>
      <c r="B55" s="176"/>
      <c r="C55" s="176"/>
      <c r="D55" s="176" t="s">
        <v>228</v>
      </c>
      <c r="E55" s="176"/>
      <c r="F55" s="177" t="s">
        <v>34</v>
      </c>
      <c r="G55" s="177"/>
      <c r="H55" s="17">
        <v>1</v>
      </c>
      <c r="I55" s="178">
        <v>215.56</v>
      </c>
      <c r="J55" s="178"/>
      <c r="K55" s="178"/>
      <c r="L55" s="187">
        <f t="shared" si="7"/>
        <v>215.56</v>
      </c>
      <c r="M55" s="187"/>
      <c r="N55" s="187"/>
    </row>
    <row r="56" spans="1:14" x14ac:dyDescent="0.15">
      <c r="A56" s="176">
        <v>40864</v>
      </c>
      <c r="B56" s="176"/>
      <c r="C56" s="176"/>
      <c r="D56" s="176" t="s">
        <v>229</v>
      </c>
      <c r="E56" s="176"/>
      <c r="F56" s="177" t="s">
        <v>34</v>
      </c>
      <c r="G56" s="177"/>
      <c r="H56" s="17">
        <v>1</v>
      </c>
      <c r="I56" s="178">
        <v>0.01</v>
      </c>
      <c r="J56" s="178"/>
      <c r="K56" s="178"/>
      <c r="L56" s="187">
        <f t="shared" si="7"/>
        <v>0.01</v>
      </c>
      <c r="M56" s="187"/>
      <c r="N56" s="187"/>
    </row>
    <row r="57" spans="1:14" ht="21.75" customHeight="1" x14ac:dyDescent="0.15">
      <c r="A57" s="176">
        <v>43470</v>
      </c>
      <c r="B57" s="176"/>
      <c r="C57" s="176"/>
      <c r="D57" s="176" t="s">
        <v>230</v>
      </c>
      <c r="E57" s="176"/>
      <c r="F57" s="177" t="s">
        <v>34</v>
      </c>
      <c r="G57" s="177"/>
      <c r="H57" s="17">
        <v>1</v>
      </c>
      <c r="I57" s="178">
        <v>10.6</v>
      </c>
      <c r="J57" s="178"/>
      <c r="K57" s="178"/>
      <c r="L57" s="187">
        <f t="shared" si="7"/>
        <v>10.6</v>
      </c>
      <c r="M57" s="187"/>
      <c r="N57" s="187"/>
    </row>
    <row r="58" spans="1:14" ht="18.75" customHeight="1" x14ac:dyDescent="0.15">
      <c r="A58" s="176">
        <v>43494</v>
      </c>
      <c r="B58" s="176"/>
      <c r="C58" s="176"/>
      <c r="D58" s="176" t="s">
        <v>231</v>
      </c>
      <c r="E58" s="176"/>
      <c r="F58" s="177" t="s">
        <v>34</v>
      </c>
      <c r="G58" s="177"/>
      <c r="H58" s="17">
        <v>1</v>
      </c>
      <c r="I58" s="178">
        <v>140.69</v>
      </c>
      <c r="J58" s="178"/>
      <c r="K58" s="178"/>
      <c r="L58" s="187">
        <f t="shared" si="7"/>
        <v>140.69</v>
      </c>
      <c r="M58" s="187"/>
      <c r="N58" s="187"/>
    </row>
    <row r="59" spans="1:14" ht="22.5" customHeight="1" x14ac:dyDescent="0.15">
      <c r="A59" s="176">
        <v>95416</v>
      </c>
      <c r="B59" s="176"/>
      <c r="C59" s="176"/>
      <c r="D59" s="176" t="s">
        <v>232</v>
      </c>
      <c r="E59" s="176"/>
      <c r="F59" s="177" t="s">
        <v>34</v>
      </c>
      <c r="G59" s="177"/>
      <c r="H59" s="17">
        <v>1</v>
      </c>
      <c r="I59" s="178">
        <v>16.28</v>
      </c>
      <c r="J59" s="178"/>
      <c r="K59" s="178"/>
      <c r="L59" s="187">
        <f t="shared" si="7"/>
        <v>16.28</v>
      </c>
      <c r="M59" s="187"/>
      <c r="N59" s="187"/>
    </row>
    <row r="60" spans="1:14" x14ac:dyDescent="0.2">
      <c r="A60" s="1"/>
      <c r="B60" s="1"/>
      <c r="C60" s="1"/>
      <c r="D60" s="1"/>
      <c r="E60" s="1"/>
      <c r="F60" s="1"/>
      <c r="G60" s="1"/>
      <c r="H60" s="202" t="s">
        <v>507</v>
      </c>
      <c r="I60" s="202"/>
      <c r="J60" s="202"/>
      <c r="K60" s="202"/>
      <c r="L60" s="203">
        <f>L44+L53</f>
        <v>13935.779999999999</v>
      </c>
      <c r="M60" s="203"/>
      <c r="N60" s="203"/>
    </row>
    <row r="61" spans="1:14" x14ac:dyDescent="0.2">
      <c r="A61" s="207" t="s">
        <v>506</v>
      </c>
      <c r="B61" s="208"/>
      <c r="C61" s="208"/>
      <c r="D61" s="209" t="s">
        <v>36</v>
      </c>
      <c r="E61" s="209"/>
      <c r="F61" s="21"/>
      <c r="G61" s="21"/>
      <c r="H61" s="21"/>
      <c r="I61" s="21"/>
      <c r="J61" s="21"/>
      <c r="K61" s="21"/>
      <c r="L61" s="21"/>
      <c r="M61" s="21"/>
      <c r="N61" s="22"/>
    </row>
    <row r="62" spans="1:14" ht="45.75" customHeight="1" x14ac:dyDescent="0.2">
      <c r="A62" s="211">
        <v>99059</v>
      </c>
      <c r="B62" s="212"/>
      <c r="C62" s="212"/>
      <c r="D62" s="213" t="s">
        <v>37</v>
      </c>
      <c r="E62" s="213"/>
      <c r="F62" s="214" t="s">
        <v>38</v>
      </c>
      <c r="G62" s="214"/>
      <c r="H62" s="28">
        <v>10</v>
      </c>
      <c r="I62" s="215">
        <v>59.21</v>
      </c>
      <c r="J62" s="215"/>
      <c r="K62" s="215"/>
      <c r="L62" s="174">
        <f>ROUND(H62*I62,2)</f>
        <v>592.1</v>
      </c>
      <c r="M62" s="174"/>
      <c r="N62" s="175"/>
    </row>
    <row r="63" spans="1:14" ht="21" customHeight="1" x14ac:dyDescent="0.2">
      <c r="A63" s="196">
        <v>4417</v>
      </c>
      <c r="B63" s="196"/>
      <c r="C63" s="196"/>
      <c r="D63" s="196" t="s">
        <v>233</v>
      </c>
      <c r="E63" s="196"/>
      <c r="F63" s="197" t="s">
        <v>38</v>
      </c>
      <c r="G63" s="197"/>
      <c r="H63" s="25">
        <v>0.74450000000000005</v>
      </c>
      <c r="I63" s="198">
        <v>8.16</v>
      </c>
      <c r="J63" s="198"/>
      <c r="K63" s="198"/>
      <c r="L63" s="179">
        <f t="shared" ref="L63:L73" si="8">ROUND(H63*I63,2)</f>
        <v>6.08</v>
      </c>
      <c r="M63" s="179"/>
      <c r="N63" s="179"/>
    </row>
    <row r="64" spans="1:14" ht="21" customHeight="1" x14ac:dyDescent="0.2">
      <c r="A64" s="196">
        <v>4433</v>
      </c>
      <c r="B64" s="196"/>
      <c r="C64" s="196"/>
      <c r="D64" s="196" t="s">
        <v>234</v>
      </c>
      <c r="E64" s="196"/>
      <c r="F64" s="197" t="s">
        <v>38</v>
      </c>
      <c r="G64" s="197"/>
      <c r="H64" s="25">
        <v>0.41249999999999998</v>
      </c>
      <c r="I64" s="198">
        <v>29.33</v>
      </c>
      <c r="J64" s="198"/>
      <c r="K64" s="198"/>
      <c r="L64" s="179">
        <f t="shared" si="8"/>
        <v>12.1</v>
      </c>
      <c r="M64" s="179"/>
      <c r="N64" s="179"/>
    </row>
    <row r="65" spans="1:14" x14ac:dyDescent="0.15">
      <c r="A65" s="176">
        <v>5068</v>
      </c>
      <c r="B65" s="176"/>
      <c r="C65" s="176"/>
      <c r="D65" s="176" t="s">
        <v>222</v>
      </c>
      <c r="E65" s="176"/>
      <c r="F65" s="177" t="s">
        <v>64</v>
      </c>
      <c r="G65" s="177"/>
      <c r="H65" s="27">
        <v>0.111</v>
      </c>
      <c r="I65" s="178">
        <v>21.21</v>
      </c>
      <c r="J65" s="178"/>
      <c r="K65" s="178"/>
      <c r="L65" s="179">
        <f t="shared" si="8"/>
        <v>2.35</v>
      </c>
      <c r="M65" s="179"/>
      <c r="N65" s="179"/>
    </row>
    <row r="66" spans="1:14" x14ac:dyDescent="0.15">
      <c r="A66" s="176">
        <v>7356</v>
      </c>
      <c r="B66" s="176"/>
      <c r="C66" s="176"/>
      <c r="D66" s="176" t="s">
        <v>235</v>
      </c>
      <c r="E66" s="176"/>
      <c r="F66" s="177" t="s">
        <v>236</v>
      </c>
      <c r="G66" s="177"/>
      <c r="H66" s="27">
        <v>2.5600000000000001E-2</v>
      </c>
      <c r="I66" s="178">
        <v>28.33</v>
      </c>
      <c r="J66" s="178"/>
      <c r="K66" s="178"/>
      <c r="L66" s="179">
        <f t="shared" si="8"/>
        <v>0.73</v>
      </c>
      <c r="M66" s="179"/>
      <c r="N66" s="179"/>
    </row>
    <row r="67" spans="1:14" x14ac:dyDescent="0.15">
      <c r="A67" s="176">
        <v>10567</v>
      </c>
      <c r="B67" s="176"/>
      <c r="C67" s="176"/>
      <c r="D67" s="176" t="s">
        <v>237</v>
      </c>
      <c r="E67" s="176"/>
      <c r="F67" s="177" t="s">
        <v>38</v>
      </c>
      <c r="G67" s="177"/>
      <c r="H67" s="27">
        <v>0.55000000000000004</v>
      </c>
      <c r="I67" s="178">
        <v>13.46</v>
      </c>
      <c r="J67" s="178"/>
      <c r="K67" s="178"/>
      <c r="L67" s="179">
        <f t="shared" si="8"/>
        <v>7.4</v>
      </c>
      <c r="M67" s="179"/>
      <c r="N67" s="179"/>
    </row>
    <row r="68" spans="1:14" x14ac:dyDescent="0.15">
      <c r="A68" s="176">
        <v>88239</v>
      </c>
      <c r="B68" s="176"/>
      <c r="C68" s="176"/>
      <c r="D68" s="176" t="s">
        <v>221</v>
      </c>
      <c r="E68" s="176"/>
      <c r="F68" s="177" t="s">
        <v>11</v>
      </c>
      <c r="G68" s="177"/>
      <c r="H68" s="27">
        <v>0.35630000000000001</v>
      </c>
      <c r="I68" s="178">
        <v>19.940000000000001</v>
      </c>
      <c r="J68" s="178"/>
      <c r="K68" s="178"/>
      <c r="L68" s="179">
        <f t="shared" si="8"/>
        <v>7.1</v>
      </c>
      <c r="M68" s="179"/>
      <c r="N68" s="179"/>
    </row>
    <row r="69" spans="1:14" x14ac:dyDescent="0.15">
      <c r="A69" s="176">
        <v>88262</v>
      </c>
      <c r="B69" s="176"/>
      <c r="C69" s="176"/>
      <c r="D69" s="176" t="s">
        <v>220</v>
      </c>
      <c r="E69" s="176"/>
      <c r="F69" s="177" t="s">
        <v>11</v>
      </c>
      <c r="G69" s="177"/>
      <c r="H69" s="27">
        <v>0.71250000000000002</v>
      </c>
      <c r="I69" s="178">
        <v>24.85</v>
      </c>
      <c r="J69" s="178"/>
      <c r="K69" s="178"/>
      <c r="L69" s="179">
        <f t="shared" si="8"/>
        <v>17.71</v>
      </c>
      <c r="M69" s="179"/>
      <c r="N69" s="179"/>
    </row>
    <row r="70" spans="1:14" ht="22.5" customHeight="1" x14ac:dyDescent="0.15">
      <c r="A70" s="176">
        <v>91692</v>
      </c>
      <c r="B70" s="176"/>
      <c r="C70" s="176"/>
      <c r="D70" s="176" t="s">
        <v>238</v>
      </c>
      <c r="E70" s="176"/>
      <c r="F70" s="177" t="s">
        <v>239</v>
      </c>
      <c r="G70" s="177"/>
      <c r="H70" s="27">
        <v>3.8999999999999998E-3</v>
      </c>
      <c r="I70" s="178">
        <v>19.989999999999998</v>
      </c>
      <c r="J70" s="178"/>
      <c r="K70" s="178"/>
      <c r="L70" s="179">
        <f t="shared" si="8"/>
        <v>0.08</v>
      </c>
      <c r="M70" s="179"/>
      <c r="N70" s="179"/>
    </row>
    <row r="71" spans="1:14" ht="23.25" customHeight="1" x14ac:dyDescent="0.15">
      <c r="A71" s="176">
        <v>91693</v>
      </c>
      <c r="B71" s="176"/>
      <c r="C71" s="176"/>
      <c r="D71" s="176" t="s">
        <v>240</v>
      </c>
      <c r="E71" s="176"/>
      <c r="F71" s="177" t="s">
        <v>241</v>
      </c>
      <c r="G71" s="177"/>
      <c r="H71" s="27">
        <v>1.6799999999999999E-2</v>
      </c>
      <c r="I71" s="178">
        <v>18.79</v>
      </c>
      <c r="J71" s="178"/>
      <c r="K71" s="178"/>
      <c r="L71" s="179">
        <f t="shared" si="8"/>
        <v>0.32</v>
      </c>
      <c r="M71" s="179"/>
      <c r="N71" s="179"/>
    </row>
    <row r="72" spans="1:14" ht="21" customHeight="1" x14ac:dyDescent="0.15">
      <c r="A72" s="176">
        <v>94974</v>
      </c>
      <c r="B72" s="176"/>
      <c r="C72" s="176"/>
      <c r="D72" s="176" t="s">
        <v>242</v>
      </c>
      <c r="E72" s="176"/>
      <c r="F72" s="177" t="s">
        <v>243</v>
      </c>
      <c r="G72" s="177"/>
      <c r="H72" s="27">
        <v>4.5999999999999999E-3</v>
      </c>
      <c r="I72" s="178">
        <v>423.62</v>
      </c>
      <c r="J72" s="178"/>
      <c r="K72" s="178"/>
      <c r="L72" s="179">
        <f t="shared" si="8"/>
        <v>1.95</v>
      </c>
      <c r="M72" s="179"/>
      <c r="N72" s="179"/>
    </row>
    <row r="73" spans="1:14" x14ac:dyDescent="0.15">
      <c r="A73" s="176">
        <v>99062</v>
      </c>
      <c r="B73" s="176"/>
      <c r="C73" s="176"/>
      <c r="D73" s="176" t="s">
        <v>244</v>
      </c>
      <c r="E73" s="176"/>
      <c r="F73" s="177" t="s">
        <v>84</v>
      </c>
      <c r="G73" s="177"/>
      <c r="H73" s="27">
        <v>1.5</v>
      </c>
      <c r="I73" s="178">
        <v>2.31</v>
      </c>
      <c r="J73" s="178"/>
      <c r="K73" s="178"/>
      <c r="L73" s="179">
        <f t="shared" si="8"/>
        <v>3.47</v>
      </c>
      <c r="M73" s="179"/>
      <c r="N73" s="179"/>
    </row>
    <row r="74" spans="1:14" x14ac:dyDescent="0.2">
      <c r="A74" s="1"/>
      <c r="B74" s="1"/>
      <c r="C74" s="1"/>
      <c r="D74" s="1"/>
      <c r="E74" s="1"/>
      <c r="F74" s="1"/>
      <c r="G74" s="1"/>
      <c r="H74" s="202" t="s">
        <v>507</v>
      </c>
      <c r="I74" s="202"/>
      <c r="J74" s="202"/>
      <c r="K74" s="202"/>
      <c r="L74" s="203">
        <f>L62</f>
        <v>592.1</v>
      </c>
      <c r="M74" s="203"/>
      <c r="N74" s="203"/>
    </row>
    <row r="75" spans="1:14" x14ac:dyDescent="0.2">
      <c r="A75" s="1"/>
      <c r="B75" s="1"/>
      <c r="C75" s="1"/>
      <c r="D75" s="1"/>
      <c r="E75" s="1"/>
      <c r="F75" s="1"/>
      <c r="G75" s="1"/>
      <c r="H75" s="216"/>
      <c r="I75" s="216"/>
      <c r="J75" s="216"/>
      <c r="K75" s="216"/>
      <c r="L75" s="217"/>
      <c r="M75" s="217"/>
      <c r="N75" s="217"/>
    </row>
  </sheetData>
  <mergeCells count="331">
    <mergeCell ref="D46:E46"/>
    <mergeCell ref="F46:G46"/>
    <mergeCell ref="I46:K46"/>
    <mergeCell ref="L46:N46"/>
    <mergeCell ref="A48:C48"/>
    <mergeCell ref="D48:E48"/>
    <mergeCell ref="F48:G48"/>
    <mergeCell ref="I48:K48"/>
    <mergeCell ref="L48:N48"/>
    <mergeCell ref="D37:E37"/>
    <mergeCell ref="F37:G37"/>
    <mergeCell ref="I37:K37"/>
    <mergeCell ref="L37:N37"/>
    <mergeCell ref="H75:K75"/>
    <mergeCell ref="L75:N75"/>
    <mergeCell ref="A41:C41"/>
    <mergeCell ref="D41:E41"/>
    <mergeCell ref="A40:C40"/>
    <mergeCell ref="D40:E40"/>
    <mergeCell ref="F40:G40"/>
    <mergeCell ref="I40:K40"/>
    <mergeCell ref="L40:N40"/>
    <mergeCell ref="A46:C46"/>
    <mergeCell ref="A73:C73"/>
    <mergeCell ref="D73:E73"/>
    <mergeCell ref="F73:G73"/>
    <mergeCell ref="I73:K73"/>
    <mergeCell ref="L73:N73"/>
    <mergeCell ref="H74:K74"/>
    <mergeCell ref="L74:N74"/>
    <mergeCell ref="A71:C71"/>
    <mergeCell ref="D71:E71"/>
    <mergeCell ref="F71:G71"/>
    <mergeCell ref="I71:K71"/>
    <mergeCell ref="L71:N71"/>
    <mergeCell ref="A72:C72"/>
    <mergeCell ref="D72:E72"/>
    <mergeCell ref="F72:G72"/>
    <mergeCell ref="I72:K72"/>
    <mergeCell ref="L72:N72"/>
    <mergeCell ref="A69:C69"/>
    <mergeCell ref="D69:E69"/>
    <mergeCell ref="F69:G69"/>
    <mergeCell ref="I69:K69"/>
    <mergeCell ref="L69:N69"/>
    <mergeCell ref="A70:C70"/>
    <mergeCell ref="D70:E70"/>
    <mergeCell ref="F70:G70"/>
    <mergeCell ref="I70:K70"/>
    <mergeCell ref="L70:N70"/>
    <mergeCell ref="A67:C67"/>
    <mergeCell ref="D67:E67"/>
    <mergeCell ref="F67:G67"/>
    <mergeCell ref="I67:K67"/>
    <mergeCell ref="L67:N67"/>
    <mergeCell ref="A68:C68"/>
    <mergeCell ref="D68:E68"/>
    <mergeCell ref="F68:G68"/>
    <mergeCell ref="I68:K68"/>
    <mergeCell ref="L68:N68"/>
    <mergeCell ref="A65:C65"/>
    <mergeCell ref="D65:E65"/>
    <mergeCell ref="F65:G65"/>
    <mergeCell ref="I65:K65"/>
    <mergeCell ref="L65:N65"/>
    <mergeCell ref="A66:C66"/>
    <mergeCell ref="D66:E66"/>
    <mergeCell ref="F66:G66"/>
    <mergeCell ref="I66:K66"/>
    <mergeCell ref="L66:N66"/>
    <mergeCell ref="A63:C63"/>
    <mergeCell ref="D63:E63"/>
    <mergeCell ref="F63:G63"/>
    <mergeCell ref="I63:K63"/>
    <mergeCell ref="L63:N63"/>
    <mergeCell ref="A64:C64"/>
    <mergeCell ref="D64:E64"/>
    <mergeCell ref="F64:G64"/>
    <mergeCell ref="I64:K64"/>
    <mergeCell ref="L64:N64"/>
    <mergeCell ref="H60:K60"/>
    <mergeCell ref="L60:N60"/>
    <mergeCell ref="A61:C61"/>
    <mergeCell ref="D61:E61"/>
    <mergeCell ref="A62:C62"/>
    <mergeCell ref="D62:E62"/>
    <mergeCell ref="F62:G62"/>
    <mergeCell ref="I62:K62"/>
    <mergeCell ref="L62:N62"/>
    <mergeCell ref="A58:C58"/>
    <mergeCell ref="D58:E58"/>
    <mergeCell ref="F58:G58"/>
    <mergeCell ref="I58:K58"/>
    <mergeCell ref="L58:N58"/>
    <mergeCell ref="A59:C59"/>
    <mergeCell ref="D59:E59"/>
    <mergeCell ref="F59:G59"/>
    <mergeCell ref="I59:K59"/>
    <mergeCell ref="L59:N59"/>
    <mergeCell ref="A56:C56"/>
    <mergeCell ref="D56:E56"/>
    <mergeCell ref="F56:G56"/>
    <mergeCell ref="I56:K56"/>
    <mergeCell ref="L56:N56"/>
    <mergeCell ref="A57:C57"/>
    <mergeCell ref="D57:E57"/>
    <mergeCell ref="F57:G57"/>
    <mergeCell ref="I57:K57"/>
    <mergeCell ref="L57:N57"/>
    <mergeCell ref="A54:C54"/>
    <mergeCell ref="D54:E54"/>
    <mergeCell ref="F54:G54"/>
    <mergeCell ref="I54:K54"/>
    <mergeCell ref="L54:N54"/>
    <mergeCell ref="A55:C55"/>
    <mergeCell ref="D55:E55"/>
    <mergeCell ref="F55:G55"/>
    <mergeCell ref="I55:K55"/>
    <mergeCell ref="L55:N55"/>
    <mergeCell ref="A52:C52"/>
    <mergeCell ref="D52:E52"/>
    <mergeCell ref="F52:G52"/>
    <mergeCell ref="I52:K52"/>
    <mergeCell ref="L52:N52"/>
    <mergeCell ref="A53:C53"/>
    <mergeCell ref="D53:E53"/>
    <mergeCell ref="F53:G53"/>
    <mergeCell ref="I53:K53"/>
    <mergeCell ref="L53:N53"/>
    <mergeCell ref="A50:C50"/>
    <mergeCell ref="D50:E50"/>
    <mergeCell ref="F50:G50"/>
    <mergeCell ref="I50:K50"/>
    <mergeCell ref="L50:N50"/>
    <mergeCell ref="A51:C51"/>
    <mergeCell ref="D51:E51"/>
    <mergeCell ref="F51:G51"/>
    <mergeCell ref="I51:K51"/>
    <mergeCell ref="L51:N51"/>
    <mergeCell ref="A47:C47"/>
    <mergeCell ref="D47:E47"/>
    <mergeCell ref="F47:G47"/>
    <mergeCell ref="I47:K47"/>
    <mergeCell ref="L47:N47"/>
    <mergeCell ref="A49:C49"/>
    <mergeCell ref="D49:E49"/>
    <mergeCell ref="F49:G49"/>
    <mergeCell ref="I49:K49"/>
    <mergeCell ref="L49:N49"/>
    <mergeCell ref="A44:C44"/>
    <mergeCell ref="D44:E44"/>
    <mergeCell ref="F44:G44"/>
    <mergeCell ref="I44:K44"/>
    <mergeCell ref="L44:N44"/>
    <mergeCell ref="A45:C45"/>
    <mergeCell ref="D45:E45"/>
    <mergeCell ref="F45:G45"/>
    <mergeCell ref="I45:K45"/>
    <mergeCell ref="L45:N45"/>
    <mergeCell ref="H41:K41"/>
    <mergeCell ref="L41:N41"/>
    <mergeCell ref="H42:K42"/>
    <mergeCell ref="L42:N42"/>
    <mergeCell ref="A43:C43"/>
    <mergeCell ref="D43:E43"/>
    <mergeCell ref="A38:C38"/>
    <mergeCell ref="D38:E38"/>
    <mergeCell ref="F38:G38"/>
    <mergeCell ref="I38:K38"/>
    <mergeCell ref="L38:N38"/>
    <mergeCell ref="A39:C39"/>
    <mergeCell ref="D39:E39"/>
    <mergeCell ref="F39:G39"/>
    <mergeCell ref="I39:K39"/>
    <mergeCell ref="L39:N39"/>
    <mergeCell ref="A34:C34"/>
    <mergeCell ref="D34:E34"/>
    <mergeCell ref="F34:G34"/>
    <mergeCell ref="I34:K34"/>
    <mergeCell ref="L34:N34"/>
    <mergeCell ref="A35:C35"/>
    <mergeCell ref="D35:E35"/>
    <mergeCell ref="F35:G35"/>
    <mergeCell ref="I35:K35"/>
    <mergeCell ref="L35:N35"/>
    <mergeCell ref="A36:C36"/>
    <mergeCell ref="F36:G36"/>
    <mergeCell ref="I36:K36"/>
    <mergeCell ref="L36:N36"/>
    <mergeCell ref="D36:E36"/>
    <mergeCell ref="A37:C37"/>
    <mergeCell ref="L32:N32"/>
    <mergeCell ref="A33:C33"/>
    <mergeCell ref="D33:E33"/>
    <mergeCell ref="F33:G33"/>
    <mergeCell ref="I33:K33"/>
    <mergeCell ref="L33:N33"/>
    <mergeCell ref="A31:C31"/>
    <mergeCell ref="D31:E31"/>
    <mergeCell ref="A32:C32"/>
    <mergeCell ref="D32:E32"/>
    <mergeCell ref="F32:G32"/>
    <mergeCell ref="I32:K32"/>
    <mergeCell ref="A29:C29"/>
    <mergeCell ref="D29:E29"/>
    <mergeCell ref="F29:G29"/>
    <mergeCell ref="I29:K29"/>
    <mergeCell ref="L29:N29"/>
    <mergeCell ref="H30:K30"/>
    <mergeCell ref="L30:N30"/>
    <mergeCell ref="M31:N31"/>
    <mergeCell ref="A27:C27"/>
    <mergeCell ref="D27:E27"/>
    <mergeCell ref="F27:G27"/>
    <mergeCell ref="I27:K27"/>
    <mergeCell ref="L27:N27"/>
    <mergeCell ref="A28:C28"/>
    <mergeCell ref="D28:E28"/>
    <mergeCell ref="F28:G28"/>
    <mergeCell ref="I28:K28"/>
    <mergeCell ref="L28:N28"/>
    <mergeCell ref="A25:C25"/>
    <mergeCell ref="D25:E25"/>
    <mergeCell ref="F25:G25"/>
    <mergeCell ref="I25:K25"/>
    <mergeCell ref="L25:N25"/>
    <mergeCell ref="A26:C26"/>
    <mergeCell ref="D26:E26"/>
    <mergeCell ref="F26:G26"/>
    <mergeCell ref="I26:K26"/>
    <mergeCell ref="L26:N26"/>
    <mergeCell ref="A23:C23"/>
    <mergeCell ref="D23:E23"/>
    <mergeCell ref="F23:G23"/>
    <mergeCell ref="I23:K23"/>
    <mergeCell ref="L23:N23"/>
    <mergeCell ref="A24:C24"/>
    <mergeCell ref="D24:E24"/>
    <mergeCell ref="F24:G24"/>
    <mergeCell ref="I24:K24"/>
    <mergeCell ref="L24:N24"/>
    <mergeCell ref="H20:K20"/>
    <mergeCell ref="L20:N20"/>
    <mergeCell ref="A21:C21"/>
    <mergeCell ref="D21:E21"/>
    <mergeCell ref="A22:C22"/>
    <mergeCell ref="D22:E22"/>
    <mergeCell ref="F22:G22"/>
    <mergeCell ref="I22:K22"/>
    <mergeCell ref="L22:N22"/>
    <mergeCell ref="A18:C18"/>
    <mergeCell ref="D18:E18"/>
    <mergeCell ref="F18:G18"/>
    <mergeCell ref="I18:K18"/>
    <mergeCell ref="L18:N18"/>
    <mergeCell ref="A19:C19"/>
    <mergeCell ref="D19:E19"/>
    <mergeCell ref="F19:G19"/>
    <mergeCell ref="I19:K19"/>
    <mergeCell ref="L19:N19"/>
    <mergeCell ref="A16:C16"/>
    <mergeCell ref="D16:E16"/>
    <mergeCell ref="F16:G16"/>
    <mergeCell ref="I16:K16"/>
    <mergeCell ref="L16:N16"/>
    <mergeCell ref="A17:C17"/>
    <mergeCell ref="D17:E17"/>
    <mergeCell ref="F17:G17"/>
    <mergeCell ref="I17:K17"/>
    <mergeCell ref="L17:N17"/>
    <mergeCell ref="A14:C14"/>
    <mergeCell ref="D14:E14"/>
    <mergeCell ref="F14:G14"/>
    <mergeCell ref="I14:K14"/>
    <mergeCell ref="L14:N14"/>
    <mergeCell ref="A15:C15"/>
    <mergeCell ref="D15:E15"/>
    <mergeCell ref="F15:G15"/>
    <mergeCell ref="I15:K15"/>
    <mergeCell ref="L15:N15"/>
    <mergeCell ref="A12:C12"/>
    <mergeCell ref="D12:E12"/>
    <mergeCell ref="F12:G12"/>
    <mergeCell ref="I12:K12"/>
    <mergeCell ref="L12:N12"/>
    <mergeCell ref="A13:C13"/>
    <mergeCell ref="D13:E13"/>
    <mergeCell ref="F13:G13"/>
    <mergeCell ref="I13:K13"/>
    <mergeCell ref="L13:N13"/>
    <mergeCell ref="A10:C10"/>
    <mergeCell ref="D10:E10"/>
    <mergeCell ref="F10:G10"/>
    <mergeCell ref="I10:K10"/>
    <mergeCell ref="L10:N10"/>
    <mergeCell ref="A11:C11"/>
    <mergeCell ref="D11:E11"/>
    <mergeCell ref="F11:G11"/>
    <mergeCell ref="I11:K11"/>
    <mergeCell ref="L11:N11"/>
    <mergeCell ref="A8:C8"/>
    <mergeCell ref="D8:E8"/>
    <mergeCell ref="F8:G8"/>
    <mergeCell ref="I8:K8"/>
    <mergeCell ref="L8:N8"/>
    <mergeCell ref="A9:C9"/>
    <mergeCell ref="D9:E9"/>
    <mergeCell ref="F9:G9"/>
    <mergeCell ref="I9:K9"/>
    <mergeCell ref="L9:N9"/>
    <mergeCell ref="F6:G6"/>
    <mergeCell ref="I6:K6"/>
    <mergeCell ref="L6:N6"/>
    <mergeCell ref="A7:C7"/>
    <mergeCell ref="D7:E7"/>
    <mergeCell ref="F7:G7"/>
    <mergeCell ref="I7:K7"/>
    <mergeCell ref="L7:N7"/>
    <mergeCell ref="A4:C4"/>
    <mergeCell ref="D4:E4"/>
    <mergeCell ref="A5:C5"/>
    <mergeCell ref="D5:E5"/>
    <mergeCell ref="A6:C6"/>
    <mergeCell ref="D6:E6"/>
    <mergeCell ref="H1:N1"/>
    <mergeCell ref="A2:C2"/>
    <mergeCell ref="D2:E2"/>
    <mergeCell ref="F2:G2"/>
    <mergeCell ref="I2:K2"/>
    <mergeCell ref="L2:N2"/>
    <mergeCell ref="M4:N5"/>
  </mergeCells>
  <pageMargins left="0.62007900000000005" right="0.472441" top="0.472441" bottom="0.472441" header="0" footer="0"/>
  <pageSetup paperSize="9" scale="9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7"/>
  <sheetViews>
    <sheetView topLeftCell="A83" zoomScaleNormal="100" zoomScaleSheetLayoutView="115" workbookViewId="0">
      <selection sqref="A1:K104"/>
    </sheetView>
  </sheetViews>
  <sheetFormatPr defaultColWidth="11.19921875" defaultRowHeight="15" x14ac:dyDescent="0.2"/>
  <cols>
    <col min="1" max="1" width="6.296875" customWidth="1"/>
    <col min="2" max="2" width="8.796875" customWidth="1"/>
    <col min="3" max="3" width="22.59765625" customWidth="1"/>
    <col min="4" max="4" width="5.5" customWidth="1"/>
    <col min="5" max="5" width="9.59765625" customWidth="1"/>
    <col min="6" max="6" width="12.19921875" customWidth="1"/>
    <col min="7" max="7" width="12.5" customWidth="1"/>
    <col min="8" max="8" width="13.8984375" customWidth="1"/>
    <col min="9" max="9" width="11.19921875" style="123"/>
    <col min="10" max="10" width="14.296875" customWidth="1"/>
    <col min="11" max="11" width="11.19921875" style="115"/>
  </cols>
  <sheetData>
    <row r="1" spans="1:16" ht="25.5" customHeight="1" x14ac:dyDescent="0.2">
      <c r="A1" s="109"/>
      <c r="B1" s="109"/>
      <c r="C1" s="109"/>
      <c r="D1" s="109"/>
      <c r="E1" s="157" t="s">
        <v>1</v>
      </c>
      <c r="F1" s="157"/>
      <c r="G1" s="157"/>
      <c r="H1" s="10"/>
    </row>
    <row r="2" spans="1:16" ht="16.350000000000001" customHeight="1" x14ac:dyDescent="0.2">
      <c r="A2" s="109"/>
      <c r="B2" s="109"/>
      <c r="C2" s="109"/>
      <c r="D2" s="109"/>
      <c r="E2" s="91"/>
      <c r="F2" s="91"/>
      <c r="G2" s="91"/>
      <c r="H2" s="10"/>
    </row>
    <row r="3" spans="1:16" ht="29.65" customHeight="1" x14ac:dyDescent="0.2">
      <c r="A3" s="13"/>
      <c r="B3" s="13"/>
      <c r="C3" s="13"/>
      <c r="D3" s="13"/>
      <c r="E3" s="159" t="s">
        <v>501</v>
      </c>
      <c r="F3" s="159"/>
      <c r="G3" s="159"/>
      <c r="H3" s="11"/>
    </row>
    <row r="4" spans="1:16" ht="39" customHeight="1" x14ac:dyDescent="0.2">
      <c r="A4" s="131" t="s">
        <v>408</v>
      </c>
      <c r="B4" s="132" t="s">
        <v>409</v>
      </c>
      <c r="C4" s="132" t="s">
        <v>4</v>
      </c>
      <c r="D4" s="133" t="s">
        <v>5</v>
      </c>
      <c r="E4" s="134" t="s">
        <v>6</v>
      </c>
      <c r="F4" s="134" t="s">
        <v>7</v>
      </c>
      <c r="G4" s="134" t="s">
        <v>8</v>
      </c>
      <c r="H4" s="134" t="s">
        <v>203</v>
      </c>
      <c r="I4" s="135" t="s">
        <v>494</v>
      </c>
      <c r="J4" s="139" t="s">
        <v>496</v>
      </c>
      <c r="K4" s="136" t="s">
        <v>495</v>
      </c>
    </row>
    <row r="5" spans="1:16" ht="231.75" customHeight="1" x14ac:dyDescent="0.2">
      <c r="A5" s="129" t="s">
        <v>484</v>
      </c>
      <c r="B5" s="130"/>
      <c r="C5" s="77" t="s">
        <v>362</v>
      </c>
      <c r="D5" s="127" t="s">
        <v>193</v>
      </c>
      <c r="E5" s="110">
        <v>1</v>
      </c>
      <c r="F5" s="112">
        <v>20200</v>
      </c>
      <c r="G5" s="112">
        <f t="shared" ref="G5:G36" si="0">ROUND(E5*F5,2)</f>
        <v>20200</v>
      </c>
      <c r="H5" s="56">
        <f>ROUND(G5*1.15,2)</f>
        <v>23230</v>
      </c>
      <c r="I5" s="137">
        <f t="shared" ref="I5:I68" si="1">H5/$H$88</f>
        <v>0.12580910745289253</v>
      </c>
      <c r="J5" s="138">
        <f>I5</f>
        <v>0.12580910745289253</v>
      </c>
      <c r="K5" s="115" t="s">
        <v>277</v>
      </c>
    </row>
    <row r="6" spans="1:16" ht="132.75" customHeight="1" x14ac:dyDescent="0.2">
      <c r="A6" s="101" t="s">
        <v>483</v>
      </c>
      <c r="B6" s="77"/>
      <c r="C6" s="77" t="s">
        <v>359</v>
      </c>
      <c r="D6" s="127" t="s">
        <v>193</v>
      </c>
      <c r="E6" s="110">
        <v>1</v>
      </c>
      <c r="F6" s="112">
        <v>18300</v>
      </c>
      <c r="G6" s="112">
        <f t="shared" si="0"/>
        <v>18300</v>
      </c>
      <c r="H6" s="56">
        <f>ROUND(G6*1.15,2)</f>
        <v>21045</v>
      </c>
      <c r="I6" s="137">
        <f t="shared" si="1"/>
        <v>0.1139755775439571</v>
      </c>
      <c r="J6" s="138">
        <f>J5+I6</f>
        <v>0.23978468499684963</v>
      </c>
      <c r="K6" s="115" t="s">
        <v>277</v>
      </c>
    </row>
    <row r="7" spans="1:16" ht="92.25" customHeight="1" x14ac:dyDescent="0.2">
      <c r="A7" s="83" t="s">
        <v>432</v>
      </c>
      <c r="B7" s="124">
        <v>92575</v>
      </c>
      <c r="C7" s="126" t="s">
        <v>79</v>
      </c>
      <c r="D7" s="127" t="s">
        <v>42</v>
      </c>
      <c r="E7" s="128">
        <v>154</v>
      </c>
      <c r="F7" s="54">
        <v>78.05</v>
      </c>
      <c r="G7" s="54">
        <f t="shared" si="0"/>
        <v>12019.7</v>
      </c>
      <c r="H7" s="54">
        <f>ROUND(G7*1.25,2)</f>
        <v>15024.63</v>
      </c>
      <c r="I7" s="137">
        <f t="shared" si="1"/>
        <v>8.1370438661642383E-2</v>
      </c>
      <c r="J7" s="138">
        <f t="shared" ref="J7:J70" si="2">J6+I7</f>
        <v>0.32115512365849203</v>
      </c>
      <c r="K7" s="115" t="s">
        <v>277</v>
      </c>
    </row>
    <row r="8" spans="1:16" ht="37.15" customHeight="1" x14ac:dyDescent="0.2">
      <c r="A8" s="83" t="s">
        <v>412</v>
      </c>
      <c r="B8" s="124">
        <v>93566</v>
      </c>
      <c r="C8" s="126" t="s">
        <v>33</v>
      </c>
      <c r="D8" s="127" t="s">
        <v>34</v>
      </c>
      <c r="E8" s="128">
        <v>2</v>
      </c>
      <c r="F8" s="54">
        <v>4435.29</v>
      </c>
      <c r="G8" s="54">
        <f t="shared" si="0"/>
        <v>8870.58</v>
      </c>
      <c r="H8" s="54">
        <f>ROUND(G8*1.25,2)</f>
        <v>11088.23</v>
      </c>
      <c r="I8" s="137">
        <f t="shared" si="1"/>
        <v>6.0051671094807857E-2</v>
      </c>
      <c r="J8" s="138">
        <f t="shared" si="2"/>
        <v>0.38120679475329988</v>
      </c>
      <c r="K8" s="115" t="s">
        <v>277</v>
      </c>
    </row>
    <row r="9" spans="1:16" ht="57.75" customHeight="1" x14ac:dyDescent="0.2">
      <c r="A9" s="125" t="s">
        <v>487</v>
      </c>
      <c r="B9" s="130"/>
      <c r="C9" s="130" t="s">
        <v>366</v>
      </c>
      <c r="D9" s="127" t="s">
        <v>193</v>
      </c>
      <c r="E9" s="147">
        <v>1</v>
      </c>
      <c r="F9" s="148">
        <v>9400</v>
      </c>
      <c r="G9" s="148">
        <f t="shared" si="0"/>
        <v>9400</v>
      </c>
      <c r="H9" s="56">
        <f>ROUND(G9*1.15,2)</f>
        <v>10810</v>
      </c>
      <c r="I9" s="137">
        <f t="shared" si="1"/>
        <v>5.8544832181049E-2</v>
      </c>
      <c r="J9" s="138">
        <f t="shared" si="2"/>
        <v>0.43975162693434888</v>
      </c>
      <c r="K9" s="115" t="s">
        <v>277</v>
      </c>
    </row>
    <row r="10" spans="1:16" ht="87.75" customHeight="1" x14ac:dyDescent="0.2">
      <c r="A10" s="124" t="s">
        <v>431</v>
      </c>
      <c r="B10" s="124">
        <v>94204</v>
      </c>
      <c r="C10" s="126" t="s">
        <v>77</v>
      </c>
      <c r="D10" s="127" t="s">
        <v>42</v>
      </c>
      <c r="E10" s="128">
        <v>154</v>
      </c>
      <c r="F10" s="54">
        <v>44.77</v>
      </c>
      <c r="G10" s="54">
        <f t="shared" si="0"/>
        <v>6894.58</v>
      </c>
      <c r="H10" s="54">
        <f t="shared" ref="H10:H22" si="3">ROUND(G10*1.25,2)</f>
        <v>8618.23</v>
      </c>
      <c r="I10" s="137">
        <f t="shared" si="1"/>
        <v>4.667463728470693E-2</v>
      </c>
      <c r="J10" s="138">
        <f t="shared" si="2"/>
        <v>0.48642626421905583</v>
      </c>
      <c r="K10" s="115" t="s">
        <v>277</v>
      </c>
    </row>
    <row r="11" spans="1:16" ht="54" customHeight="1" x14ac:dyDescent="0.2">
      <c r="A11" s="124" t="s">
        <v>477</v>
      </c>
      <c r="B11" s="124">
        <v>88487</v>
      </c>
      <c r="C11" s="126" t="s">
        <v>186</v>
      </c>
      <c r="D11" s="127" t="s">
        <v>42</v>
      </c>
      <c r="E11" s="128">
        <v>350</v>
      </c>
      <c r="F11" s="54">
        <v>17.22</v>
      </c>
      <c r="G11" s="54">
        <f t="shared" si="0"/>
        <v>6027</v>
      </c>
      <c r="H11" s="54">
        <f t="shared" si="3"/>
        <v>7533.75</v>
      </c>
      <c r="I11" s="137">
        <f t="shared" si="1"/>
        <v>4.0801307071598326E-2</v>
      </c>
      <c r="J11" s="138">
        <f t="shared" si="2"/>
        <v>0.52722757129065412</v>
      </c>
      <c r="K11" s="115" t="s">
        <v>301</v>
      </c>
    </row>
    <row r="12" spans="1:16" ht="46.5" customHeight="1" x14ac:dyDescent="0.2">
      <c r="A12" s="83" t="s">
        <v>475</v>
      </c>
      <c r="B12" s="124">
        <v>88497</v>
      </c>
      <c r="C12" s="126" t="s">
        <v>182</v>
      </c>
      <c r="D12" s="127" t="s">
        <v>42</v>
      </c>
      <c r="E12" s="128">
        <v>350</v>
      </c>
      <c r="F12" s="54">
        <v>15.69</v>
      </c>
      <c r="G12" s="54">
        <f t="shared" si="0"/>
        <v>5491.5</v>
      </c>
      <c r="H12" s="54">
        <f t="shared" si="3"/>
        <v>6864.38</v>
      </c>
      <c r="I12" s="137">
        <f t="shared" si="1"/>
        <v>3.7176130909060974E-2</v>
      </c>
      <c r="J12" s="138">
        <f t="shared" si="2"/>
        <v>0.56440370219971514</v>
      </c>
      <c r="K12" s="115" t="s">
        <v>301</v>
      </c>
    </row>
    <row r="13" spans="1:16" ht="37.15" customHeight="1" x14ac:dyDescent="0.2">
      <c r="A13" s="83" t="s">
        <v>436</v>
      </c>
      <c r="B13" s="124">
        <v>87632</v>
      </c>
      <c r="C13" s="126" t="s">
        <v>91</v>
      </c>
      <c r="D13" s="127" t="s">
        <v>42</v>
      </c>
      <c r="E13" s="128">
        <v>120</v>
      </c>
      <c r="F13" s="54">
        <v>42.5</v>
      </c>
      <c r="G13" s="54">
        <f t="shared" si="0"/>
        <v>5100</v>
      </c>
      <c r="H13" s="54">
        <f t="shared" si="3"/>
        <v>6375</v>
      </c>
      <c r="I13" s="137">
        <f t="shared" si="1"/>
        <v>3.4525745157649154E-2</v>
      </c>
      <c r="J13" s="138">
        <f t="shared" si="2"/>
        <v>0.59892944735736431</v>
      </c>
      <c r="K13" s="115" t="s">
        <v>301</v>
      </c>
    </row>
    <row r="14" spans="1:16" ht="34.5" customHeight="1" x14ac:dyDescent="0.2">
      <c r="A14" s="124" t="s">
        <v>361</v>
      </c>
      <c r="B14" s="124">
        <v>88326</v>
      </c>
      <c r="C14" s="126" t="s">
        <v>31</v>
      </c>
      <c r="D14" s="127" t="s">
        <v>11</v>
      </c>
      <c r="E14" s="128">
        <v>210</v>
      </c>
      <c r="F14" s="54">
        <v>24.12</v>
      </c>
      <c r="G14" s="54">
        <f t="shared" si="0"/>
        <v>5065.2</v>
      </c>
      <c r="H14" s="54">
        <f t="shared" si="3"/>
        <v>6331.5</v>
      </c>
      <c r="I14" s="137">
        <f t="shared" si="1"/>
        <v>3.429015772010284E-2</v>
      </c>
      <c r="J14" s="138">
        <f t="shared" si="2"/>
        <v>0.63321960507746711</v>
      </c>
      <c r="K14" s="115" t="s">
        <v>301</v>
      </c>
      <c r="M14" t="s">
        <v>277</v>
      </c>
      <c r="N14">
        <v>6</v>
      </c>
      <c r="O14" s="122">
        <f>N14/$N$17</f>
        <v>7.3170731707317069E-2</v>
      </c>
      <c r="P14" s="221">
        <f>SUM(O14:O15)</f>
        <v>0.21951219512195119</v>
      </c>
    </row>
    <row r="15" spans="1:16" ht="38.25" customHeight="1" x14ac:dyDescent="0.2">
      <c r="A15" s="124" t="s">
        <v>422</v>
      </c>
      <c r="B15" s="124">
        <v>103337</v>
      </c>
      <c r="C15" s="126" t="s">
        <v>53</v>
      </c>
      <c r="D15" s="127" t="s">
        <v>42</v>
      </c>
      <c r="E15" s="128">
        <v>65</v>
      </c>
      <c r="F15" s="54">
        <v>76.040000000000006</v>
      </c>
      <c r="G15" s="54">
        <f t="shared" si="0"/>
        <v>4942.6000000000004</v>
      </c>
      <c r="H15" s="54">
        <f t="shared" si="3"/>
        <v>6178.25</v>
      </c>
      <c r="I15" s="137">
        <f t="shared" si="1"/>
        <v>3.3460185885528765E-2</v>
      </c>
      <c r="J15" s="138">
        <f t="shared" si="2"/>
        <v>0.6666797909629959</v>
      </c>
      <c r="K15" s="115" t="s">
        <v>301</v>
      </c>
      <c r="M15" t="s">
        <v>301</v>
      </c>
      <c r="N15">
        <v>12</v>
      </c>
      <c r="O15" s="122">
        <f t="shared" ref="O15:O16" si="4">N15/$N$17</f>
        <v>0.14634146341463414</v>
      </c>
      <c r="P15" s="222"/>
    </row>
    <row r="16" spans="1:16" ht="48.75" customHeight="1" x14ac:dyDescent="0.2">
      <c r="A16" s="83" t="s">
        <v>435</v>
      </c>
      <c r="B16" s="124">
        <v>100701</v>
      </c>
      <c r="C16" s="126" t="s">
        <v>87</v>
      </c>
      <c r="D16" s="127" t="s">
        <v>42</v>
      </c>
      <c r="E16" s="128">
        <v>5</v>
      </c>
      <c r="F16" s="54">
        <v>662.8</v>
      </c>
      <c r="G16" s="54">
        <f t="shared" si="0"/>
        <v>3314</v>
      </c>
      <c r="H16" s="54">
        <f t="shared" si="3"/>
        <v>4142.5</v>
      </c>
      <c r="I16" s="137">
        <f t="shared" si="1"/>
        <v>2.2434964598519472E-2</v>
      </c>
      <c r="J16" s="138">
        <f t="shared" si="2"/>
        <v>0.68911475556151536</v>
      </c>
      <c r="K16" s="115" t="s">
        <v>301</v>
      </c>
      <c r="M16" t="s">
        <v>314</v>
      </c>
      <c r="N16">
        <v>64</v>
      </c>
      <c r="O16" s="122">
        <f t="shared" si="4"/>
        <v>0.78048780487804881</v>
      </c>
    </row>
    <row r="17" spans="1:14" ht="96" customHeight="1" x14ac:dyDescent="0.2">
      <c r="A17" s="83" t="s">
        <v>429</v>
      </c>
      <c r="B17" s="124">
        <v>103337</v>
      </c>
      <c r="C17" s="126" t="s">
        <v>53</v>
      </c>
      <c r="D17" s="86" t="s">
        <v>42</v>
      </c>
      <c r="E17" s="128">
        <v>40</v>
      </c>
      <c r="F17" s="54">
        <v>76.040000000000006</v>
      </c>
      <c r="G17" s="54">
        <f t="shared" si="0"/>
        <v>3041.6</v>
      </c>
      <c r="H17" s="54">
        <f t="shared" si="3"/>
        <v>3802</v>
      </c>
      <c r="I17" s="137">
        <f t="shared" si="1"/>
        <v>2.0590883621863856E-2</v>
      </c>
      <c r="J17" s="138">
        <f t="shared" si="2"/>
        <v>0.70970563918337926</v>
      </c>
      <c r="K17" s="115" t="s">
        <v>301</v>
      </c>
      <c r="N17">
        <f>SUM(N14:N16)</f>
        <v>82</v>
      </c>
    </row>
    <row r="18" spans="1:14" ht="83.25" customHeight="1" x14ac:dyDescent="0.2">
      <c r="A18" s="124" t="s">
        <v>419</v>
      </c>
      <c r="B18" s="124">
        <v>10775</v>
      </c>
      <c r="C18" s="126" t="s">
        <v>24</v>
      </c>
      <c r="D18" s="127" t="s">
        <v>25</v>
      </c>
      <c r="E18" s="128">
        <v>3</v>
      </c>
      <c r="F18" s="54">
        <v>895</v>
      </c>
      <c r="G18" s="54">
        <f t="shared" si="0"/>
        <v>2685</v>
      </c>
      <c r="H18" s="54">
        <f t="shared" si="3"/>
        <v>3356.25</v>
      </c>
      <c r="I18" s="137">
        <f t="shared" si="1"/>
        <v>1.8176789362409407E-2</v>
      </c>
      <c r="J18" s="138">
        <f t="shared" si="2"/>
        <v>0.72788242854578866</v>
      </c>
      <c r="K18" s="115" t="s">
        <v>301</v>
      </c>
    </row>
    <row r="19" spans="1:14" ht="64.5" customHeight="1" x14ac:dyDescent="0.2">
      <c r="A19" s="124" t="s">
        <v>373</v>
      </c>
      <c r="B19" s="124">
        <v>100937</v>
      </c>
      <c r="C19" s="126" t="s">
        <v>43</v>
      </c>
      <c r="D19" s="127" t="s">
        <v>44</v>
      </c>
      <c r="E19" s="128">
        <v>250</v>
      </c>
      <c r="F19" s="54">
        <v>8.86</v>
      </c>
      <c r="G19" s="54">
        <f t="shared" si="0"/>
        <v>2215</v>
      </c>
      <c r="H19" s="54">
        <f t="shared" si="3"/>
        <v>2768.75</v>
      </c>
      <c r="I19" s="137">
        <f t="shared" si="1"/>
        <v>1.4995005004743701E-2</v>
      </c>
      <c r="J19" s="138">
        <f t="shared" si="2"/>
        <v>0.74287743355053237</v>
      </c>
      <c r="K19" s="115" t="s">
        <v>301</v>
      </c>
    </row>
    <row r="20" spans="1:14" ht="110.25" customHeight="1" x14ac:dyDescent="0.2">
      <c r="A20" s="124" t="s">
        <v>442</v>
      </c>
      <c r="B20" s="124">
        <v>87264</v>
      </c>
      <c r="C20" s="120" t="s">
        <v>105</v>
      </c>
      <c r="D20" s="127" t="s">
        <v>42</v>
      </c>
      <c r="E20" s="104">
        <v>30</v>
      </c>
      <c r="F20" s="105">
        <v>68.05</v>
      </c>
      <c r="G20" s="54">
        <f t="shared" si="0"/>
        <v>2041.5</v>
      </c>
      <c r="H20" s="54">
        <f t="shared" si="3"/>
        <v>2551.88</v>
      </c>
      <c r="I20" s="137">
        <f t="shared" si="1"/>
        <v>1.3820479773004192E-2</v>
      </c>
      <c r="J20" s="138">
        <f t="shared" si="2"/>
        <v>0.75669791332353653</v>
      </c>
      <c r="K20" s="115" t="s">
        <v>301</v>
      </c>
    </row>
    <row r="21" spans="1:14" ht="140.25" customHeight="1" x14ac:dyDescent="0.2">
      <c r="A21" s="83" t="s">
        <v>433</v>
      </c>
      <c r="B21" s="124">
        <v>100684</v>
      </c>
      <c r="C21" s="126" t="s">
        <v>83</v>
      </c>
      <c r="D21" s="127" t="s">
        <v>84</v>
      </c>
      <c r="E21" s="128">
        <v>2</v>
      </c>
      <c r="F21" s="54">
        <v>839.51</v>
      </c>
      <c r="G21" s="54">
        <f t="shared" si="0"/>
        <v>1679.02</v>
      </c>
      <c r="H21" s="54">
        <f t="shared" si="3"/>
        <v>2098.7800000000002</v>
      </c>
      <c r="I21" s="137">
        <f t="shared" si="1"/>
        <v>1.1366579360309161E-2</v>
      </c>
      <c r="J21" s="138">
        <f t="shared" si="2"/>
        <v>0.76806449268384569</v>
      </c>
      <c r="K21" s="115" t="s">
        <v>301</v>
      </c>
    </row>
    <row r="22" spans="1:14" ht="111.75" customHeight="1" x14ac:dyDescent="0.2">
      <c r="A22" s="83" t="s">
        <v>438</v>
      </c>
      <c r="B22" s="124">
        <v>94992</v>
      </c>
      <c r="C22" s="126" t="s">
        <v>95</v>
      </c>
      <c r="D22" s="127" t="s">
        <v>42</v>
      </c>
      <c r="E22" s="128">
        <v>20</v>
      </c>
      <c r="F22" s="54">
        <v>81.61</v>
      </c>
      <c r="G22" s="54">
        <f t="shared" si="0"/>
        <v>1632.2</v>
      </c>
      <c r="H22" s="54">
        <f t="shared" si="3"/>
        <v>2040.25</v>
      </c>
      <c r="I22" s="137">
        <f t="shared" si="1"/>
        <v>1.1049592401238225E-2</v>
      </c>
      <c r="J22" s="138">
        <f t="shared" si="2"/>
        <v>0.77911408508508395</v>
      </c>
      <c r="K22" s="115" t="s">
        <v>301</v>
      </c>
    </row>
    <row r="23" spans="1:14" ht="39.75" customHeight="1" x14ac:dyDescent="0.2">
      <c r="A23" s="101" t="s">
        <v>488</v>
      </c>
      <c r="B23" s="77"/>
      <c r="C23" s="77" t="s">
        <v>367</v>
      </c>
      <c r="D23" s="127" t="s">
        <v>193</v>
      </c>
      <c r="E23" s="110">
        <v>1</v>
      </c>
      <c r="F23" s="112">
        <v>1700</v>
      </c>
      <c r="G23" s="112">
        <f t="shared" si="0"/>
        <v>1700</v>
      </c>
      <c r="H23" s="56">
        <f>ROUND(G23*1.15,2)</f>
        <v>1955</v>
      </c>
      <c r="I23" s="137">
        <f t="shared" si="1"/>
        <v>1.0587895181679075E-2</v>
      </c>
      <c r="J23" s="138">
        <f t="shared" si="2"/>
        <v>0.78970198026676308</v>
      </c>
      <c r="K23" s="115" t="s">
        <v>314</v>
      </c>
    </row>
    <row r="24" spans="1:14" ht="81" customHeight="1" x14ac:dyDescent="0.2">
      <c r="A24" s="124" t="s">
        <v>437</v>
      </c>
      <c r="B24" s="124">
        <v>87263</v>
      </c>
      <c r="C24" s="126" t="s">
        <v>93</v>
      </c>
      <c r="D24" s="127" t="s">
        <v>42</v>
      </c>
      <c r="E24" s="128">
        <v>8</v>
      </c>
      <c r="F24" s="54">
        <v>178.7</v>
      </c>
      <c r="G24" s="54">
        <f t="shared" si="0"/>
        <v>1429.6</v>
      </c>
      <c r="H24" s="54">
        <f t="shared" ref="H24:H45" si="5">ROUND(G24*1.25,2)</f>
        <v>1787</v>
      </c>
      <c r="I24" s="137">
        <f t="shared" si="1"/>
        <v>9.6780402504657321E-3</v>
      </c>
      <c r="J24" s="138">
        <f t="shared" si="2"/>
        <v>0.79938002051722878</v>
      </c>
      <c r="K24" s="115" t="s">
        <v>314</v>
      </c>
    </row>
    <row r="25" spans="1:14" ht="66.75" customHeight="1" x14ac:dyDescent="0.2">
      <c r="A25" s="83" t="s">
        <v>472</v>
      </c>
      <c r="B25" s="124">
        <v>100863</v>
      </c>
      <c r="C25" s="126" t="s">
        <v>173</v>
      </c>
      <c r="D25" s="127" t="s">
        <v>84</v>
      </c>
      <c r="E25" s="128">
        <v>2</v>
      </c>
      <c r="F25" s="54">
        <v>644.53</v>
      </c>
      <c r="G25" s="54">
        <f t="shared" si="0"/>
        <v>1289.06</v>
      </c>
      <c r="H25" s="54">
        <f t="shared" si="5"/>
        <v>1611.33</v>
      </c>
      <c r="I25" s="137">
        <f t="shared" si="1"/>
        <v>8.7266461089999699E-3</v>
      </c>
      <c r="J25" s="138">
        <f t="shared" si="2"/>
        <v>0.80810666662622876</v>
      </c>
      <c r="K25" s="115" t="s">
        <v>314</v>
      </c>
    </row>
    <row r="26" spans="1:14" ht="34.5" customHeight="1" x14ac:dyDescent="0.2">
      <c r="A26" s="124" t="s">
        <v>453</v>
      </c>
      <c r="B26" s="124">
        <v>89973</v>
      </c>
      <c r="C26" s="126" t="s">
        <v>131</v>
      </c>
      <c r="D26" s="127" t="s">
        <v>84</v>
      </c>
      <c r="E26" s="128">
        <v>2</v>
      </c>
      <c r="F26" s="54">
        <v>638.74</v>
      </c>
      <c r="G26" s="54">
        <f t="shared" si="0"/>
        <v>1277.48</v>
      </c>
      <c r="H26" s="54">
        <f t="shared" si="5"/>
        <v>1596.85</v>
      </c>
      <c r="I26" s="137">
        <f t="shared" si="1"/>
        <v>8.6482252792144387E-3</v>
      </c>
      <c r="J26" s="138">
        <f t="shared" si="2"/>
        <v>0.81675489190544326</v>
      </c>
      <c r="K26" s="115" t="s">
        <v>314</v>
      </c>
    </row>
    <row r="27" spans="1:14" ht="45.75" customHeight="1" x14ac:dyDescent="0.2">
      <c r="A27" s="124" t="s">
        <v>434</v>
      </c>
      <c r="B27" s="124">
        <v>100661</v>
      </c>
      <c r="C27" s="126" t="s">
        <v>85</v>
      </c>
      <c r="D27" s="127" t="s">
        <v>42</v>
      </c>
      <c r="E27" s="128">
        <v>2</v>
      </c>
      <c r="F27" s="54">
        <v>632.73</v>
      </c>
      <c r="G27" s="54">
        <f t="shared" si="0"/>
        <v>1265.46</v>
      </c>
      <c r="H27" s="54">
        <f t="shared" si="5"/>
        <v>1581.83</v>
      </c>
      <c r="I27" s="137">
        <f t="shared" si="1"/>
        <v>8.5668799157214374E-3</v>
      </c>
      <c r="J27" s="138">
        <f t="shared" si="2"/>
        <v>0.82532177182116473</v>
      </c>
      <c r="K27" s="115" t="s">
        <v>314</v>
      </c>
    </row>
    <row r="28" spans="1:14" ht="25.7" customHeight="1" x14ac:dyDescent="0.2">
      <c r="A28" s="83" t="s">
        <v>420</v>
      </c>
      <c r="B28" s="149">
        <v>97050</v>
      </c>
      <c r="C28" s="150" t="s">
        <v>26</v>
      </c>
      <c r="D28" s="127" t="s">
        <v>27</v>
      </c>
      <c r="E28" s="151">
        <v>4</v>
      </c>
      <c r="F28" s="152">
        <v>311.55</v>
      </c>
      <c r="G28" s="54">
        <f t="shared" si="0"/>
        <v>1246.2</v>
      </c>
      <c r="H28" s="54">
        <f t="shared" si="5"/>
        <v>1557.75</v>
      </c>
      <c r="I28" s="137">
        <f t="shared" si="1"/>
        <v>8.4364673755808577E-3</v>
      </c>
      <c r="J28" s="138">
        <f t="shared" si="2"/>
        <v>0.83375823919674563</v>
      </c>
      <c r="K28" s="115" t="s">
        <v>314</v>
      </c>
    </row>
    <row r="29" spans="1:14" ht="39.75" customHeight="1" x14ac:dyDescent="0.2">
      <c r="A29" s="83" t="s">
        <v>480</v>
      </c>
      <c r="B29" s="124">
        <v>99805</v>
      </c>
      <c r="C29" s="126" t="s">
        <v>194</v>
      </c>
      <c r="D29" s="127" t="s">
        <v>42</v>
      </c>
      <c r="E29" s="128">
        <v>120</v>
      </c>
      <c r="F29" s="54">
        <v>10.19</v>
      </c>
      <c r="G29" s="54">
        <f t="shared" si="0"/>
        <v>1222.8</v>
      </c>
      <c r="H29" s="54">
        <f t="shared" si="5"/>
        <v>1528.5</v>
      </c>
      <c r="I29" s="137">
        <f t="shared" si="1"/>
        <v>8.2780551330928209E-3</v>
      </c>
      <c r="J29" s="138">
        <f t="shared" si="2"/>
        <v>0.84203629432983851</v>
      </c>
      <c r="K29" s="115" t="s">
        <v>314</v>
      </c>
    </row>
    <row r="30" spans="1:14" ht="74.25" customHeight="1" x14ac:dyDescent="0.2">
      <c r="A30" s="83" t="s">
        <v>474</v>
      </c>
      <c r="B30" s="124">
        <v>96111</v>
      </c>
      <c r="C30" s="126" t="s">
        <v>202</v>
      </c>
      <c r="D30" s="127" t="s">
        <v>42</v>
      </c>
      <c r="E30" s="128">
        <v>18</v>
      </c>
      <c r="F30" s="54">
        <v>66.790000000000006</v>
      </c>
      <c r="G30" s="54">
        <f t="shared" si="0"/>
        <v>1202.22</v>
      </c>
      <c r="H30" s="105">
        <f t="shared" si="5"/>
        <v>1502.78</v>
      </c>
      <c r="I30" s="137">
        <f t="shared" si="1"/>
        <v>8.1387606757665869E-3</v>
      </c>
      <c r="J30" s="138">
        <f t="shared" si="2"/>
        <v>0.85017505500560508</v>
      </c>
      <c r="K30" s="115" t="s">
        <v>314</v>
      </c>
    </row>
    <row r="31" spans="1:14" ht="87.75" customHeight="1" x14ac:dyDescent="0.2">
      <c r="A31" s="83" t="s">
        <v>458</v>
      </c>
      <c r="B31" s="124">
        <v>97902</v>
      </c>
      <c r="C31" s="126" t="s">
        <v>145</v>
      </c>
      <c r="D31" s="127" t="s">
        <v>84</v>
      </c>
      <c r="E31" s="128">
        <v>2</v>
      </c>
      <c r="F31" s="54">
        <v>549.74</v>
      </c>
      <c r="G31" s="54">
        <f t="shared" si="0"/>
        <v>1099.48</v>
      </c>
      <c r="H31" s="54">
        <f t="shared" si="5"/>
        <v>1374.35</v>
      </c>
      <c r="I31" s="137">
        <f t="shared" si="1"/>
        <v>7.4432090756729585E-3</v>
      </c>
      <c r="J31" s="138">
        <f t="shared" si="2"/>
        <v>0.85761826408127806</v>
      </c>
      <c r="K31" s="115" t="s">
        <v>314</v>
      </c>
    </row>
    <row r="32" spans="1:14" ht="120.75" customHeight="1" x14ac:dyDescent="0.2">
      <c r="A32" s="124" t="s">
        <v>444</v>
      </c>
      <c r="B32" s="124">
        <v>93139</v>
      </c>
      <c r="C32" s="126" t="s">
        <v>111</v>
      </c>
      <c r="D32" s="127" t="s">
        <v>84</v>
      </c>
      <c r="E32" s="128">
        <v>5</v>
      </c>
      <c r="F32" s="54">
        <v>215.2</v>
      </c>
      <c r="G32" s="54">
        <f t="shared" si="0"/>
        <v>1076</v>
      </c>
      <c r="H32" s="54">
        <f t="shared" si="5"/>
        <v>1345</v>
      </c>
      <c r="I32" s="137">
        <f t="shared" si="1"/>
        <v>7.2842552528687233E-3</v>
      </c>
      <c r="J32" s="138">
        <f t="shared" si="2"/>
        <v>0.86490251933414675</v>
      </c>
      <c r="K32" s="115" t="s">
        <v>314</v>
      </c>
    </row>
    <row r="33" spans="1:11" ht="80.25" customHeight="1" x14ac:dyDescent="0.2">
      <c r="A33" s="124" t="s">
        <v>465</v>
      </c>
      <c r="B33" s="124">
        <v>89714</v>
      </c>
      <c r="C33" s="126" t="s">
        <v>201</v>
      </c>
      <c r="D33" s="127" t="s">
        <v>38</v>
      </c>
      <c r="E33" s="128">
        <v>30</v>
      </c>
      <c r="F33" s="54">
        <v>33.479999999999997</v>
      </c>
      <c r="G33" s="54">
        <f t="shared" si="0"/>
        <v>1004.4</v>
      </c>
      <c r="H33" s="54">
        <f t="shared" si="5"/>
        <v>1255.5</v>
      </c>
      <c r="I33" s="137">
        <f t="shared" si="1"/>
        <v>6.7995408698711393E-3</v>
      </c>
      <c r="J33" s="138">
        <f t="shared" si="2"/>
        <v>0.87170206020401786</v>
      </c>
      <c r="K33" s="115" t="s">
        <v>314</v>
      </c>
    </row>
    <row r="34" spans="1:11" ht="69" customHeight="1" x14ac:dyDescent="0.2">
      <c r="A34" s="83" t="s">
        <v>425</v>
      </c>
      <c r="B34" s="124">
        <v>92263</v>
      </c>
      <c r="C34" s="126" t="s">
        <v>61</v>
      </c>
      <c r="D34" s="127" t="s">
        <v>42</v>
      </c>
      <c r="E34" s="128">
        <v>5</v>
      </c>
      <c r="F34" s="54">
        <v>198.35</v>
      </c>
      <c r="G34" s="54">
        <f t="shared" si="0"/>
        <v>991.75</v>
      </c>
      <c r="H34" s="54">
        <f t="shared" si="5"/>
        <v>1239.69</v>
      </c>
      <c r="I34" s="137">
        <f t="shared" si="1"/>
        <v>6.7139170218801694E-3</v>
      </c>
      <c r="J34" s="138">
        <f t="shared" si="2"/>
        <v>0.87841597722589804</v>
      </c>
      <c r="K34" s="115" t="s">
        <v>314</v>
      </c>
    </row>
    <row r="35" spans="1:11" ht="66.75" customHeight="1" x14ac:dyDescent="0.2">
      <c r="A35" s="83" t="s">
        <v>428</v>
      </c>
      <c r="B35" s="124">
        <v>97101</v>
      </c>
      <c r="C35" s="126" t="s">
        <v>67</v>
      </c>
      <c r="D35" s="127" t="s">
        <v>68</v>
      </c>
      <c r="E35" s="128">
        <v>6</v>
      </c>
      <c r="F35" s="54">
        <v>164.19</v>
      </c>
      <c r="G35" s="54">
        <f t="shared" si="0"/>
        <v>985.14</v>
      </c>
      <c r="H35" s="54">
        <f t="shared" si="5"/>
        <v>1231.43</v>
      </c>
      <c r="I35" s="137">
        <f t="shared" si="1"/>
        <v>6.6691824877621805E-3</v>
      </c>
      <c r="J35" s="138">
        <f t="shared" si="2"/>
        <v>0.8850851597136602</v>
      </c>
      <c r="K35" s="115" t="s">
        <v>314</v>
      </c>
    </row>
    <row r="36" spans="1:11" ht="141.75" customHeight="1" x14ac:dyDescent="0.2">
      <c r="A36" s="83" t="s">
        <v>440</v>
      </c>
      <c r="B36" s="124">
        <v>87535</v>
      </c>
      <c r="C36" s="126" t="s">
        <v>101</v>
      </c>
      <c r="D36" s="127" t="s">
        <v>42</v>
      </c>
      <c r="E36" s="128">
        <v>30</v>
      </c>
      <c r="F36" s="54">
        <v>30.09</v>
      </c>
      <c r="G36" s="54">
        <f t="shared" si="0"/>
        <v>902.7</v>
      </c>
      <c r="H36" s="54">
        <f t="shared" si="5"/>
        <v>1128.3800000000001</v>
      </c>
      <c r="I36" s="137">
        <f t="shared" si="1"/>
        <v>6.1110839719197112E-3</v>
      </c>
      <c r="J36" s="138">
        <f t="shared" si="2"/>
        <v>0.89119624368557993</v>
      </c>
      <c r="K36" s="115" t="s">
        <v>314</v>
      </c>
    </row>
    <row r="37" spans="1:11" ht="90" customHeight="1" x14ac:dyDescent="0.2">
      <c r="A37" s="83" t="s">
        <v>450</v>
      </c>
      <c r="B37" s="124">
        <v>93142</v>
      </c>
      <c r="C37" s="126" t="s">
        <v>123</v>
      </c>
      <c r="D37" s="127" t="s">
        <v>84</v>
      </c>
      <c r="E37" s="128">
        <v>4</v>
      </c>
      <c r="F37" s="54">
        <v>198.36</v>
      </c>
      <c r="G37" s="54">
        <f t="shared" ref="G37:G68" si="6">ROUND(E37*F37,2)</f>
        <v>793.44</v>
      </c>
      <c r="H37" s="54">
        <f t="shared" si="5"/>
        <v>991.8</v>
      </c>
      <c r="I37" s="137">
        <f t="shared" si="1"/>
        <v>5.3713935760559108E-3</v>
      </c>
      <c r="J37" s="138">
        <f t="shared" si="2"/>
        <v>0.8965676372616358</v>
      </c>
      <c r="K37" s="115" t="s">
        <v>314</v>
      </c>
    </row>
    <row r="38" spans="1:11" ht="47.25" customHeight="1" x14ac:dyDescent="0.2">
      <c r="A38" s="124" t="s">
        <v>443</v>
      </c>
      <c r="B38" s="124">
        <v>93128</v>
      </c>
      <c r="C38" s="126" t="s">
        <v>109</v>
      </c>
      <c r="D38" s="127" t="s">
        <v>84</v>
      </c>
      <c r="E38" s="128">
        <v>5</v>
      </c>
      <c r="F38" s="54">
        <v>150.97999999999999</v>
      </c>
      <c r="G38" s="54">
        <f t="shared" si="6"/>
        <v>754.9</v>
      </c>
      <c r="H38" s="54">
        <f t="shared" si="5"/>
        <v>943.63</v>
      </c>
      <c r="I38" s="137">
        <f t="shared" si="1"/>
        <v>5.110514337743133E-3</v>
      </c>
      <c r="J38" s="138">
        <f t="shared" si="2"/>
        <v>0.90167815159937892</v>
      </c>
      <c r="K38" s="115" t="s">
        <v>314</v>
      </c>
    </row>
    <row r="39" spans="1:11" ht="43.5" customHeight="1" x14ac:dyDescent="0.2">
      <c r="A39" s="124" t="s">
        <v>423</v>
      </c>
      <c r="B39" s="124">
        <v>96555</v>
      </c>
      <c r="C39" s="126" t="s">
        <v>55</v>
      </c>
      <c r="D39" s="127" t="s">
        <v>46</v>
      </c>
      <c r="E39" s="128">
        <v>1</v>
      </c>
      <c r="F39" s="54">
        <v>692.28</v>
      </c>
      <c r="G39" s="54">
        <f t="shared" si="6"/>
        <v>692.28</v>
      </c>
      <c r="H39" s="54">
        <f t="shared" si="5"/>
        <v>865.35</v>
      </c>
      <c r="I39" s="137">
        <f t="shared" si="1"/>
        <v>4.6865652662230108E-3</v>
      </c>
      <c r="J39" s="138">
        <f t="shared" si="2"/>
        <v>0.90636471686560194</v>
      </c>
      <c r="K39" s="115" t="s">
        <v>314</v>
      </c>
    </row>
    <row r="40" spans="1:11" ht="57.75" customHeight="1" x14ac:dyDescent="0.2">
      <c r="A40" s="83" t="s">
        <v>413</v>
      </c>
      <c r="B40" s="124">
        <v>102487</v>
      </c>
      <c r="C40" s="126" t="s">
        <v>51</v>
      </c>
      <c r="D40" s="127" t="s">
        <v>46</v>
      </c>
      <c r="E40" s="128">
        <v>1.28</v>
      </c>
      <c r="F40" s="54">
        <v>540.05999999999995</v>
      </c>
      <c r="G40" s="54">
        <f t="shared" si="6"/>
        <v>691.28</v>
      </c>
      <c r="H40" s="54">
        <f t="shared" si="5"/>
        <v>864.1</v>
      </c>
      <c r="I40" s="137">
        <f t="shared" si="1"/>
        <v>4.6797955122705312E-3</v>
      </c>
      <c r="J40" s="138">
        <f t="shared" si="2"/>
        <v>0.91104451237787243</v>
      </c>
      <c r="K40" s="115" t="s">
        <v>314</v>
      </c>
    </row>
    <row r="41" spans="1:11" ht="71.25" customHeight="1" x14ac:dyDescent="0.2">
      <c r="A41" s="83" t="s">
        <v>466</v>
      </c>
      <c r="B41" s="124">
        <v>95470</v>
      </c>
      <c r="C41" s="126" t="s">
        <v>161</v>
      </c>
      <c r="D41" s="127" t="s">
        <v>84</v>
      </c>
      <c r="E41" s="128">
        <v>2</v>
      </c>
      <c r="F41" s="54">
        <v>328.51</v>
      </c>
      <c r="G41" s="54">
        <f t="shared" si="6"/>
        <v>657.02</v>
      </c>
      <c r="H41" s="54">
        <f t="shared" si="5"/>
        <v>821.28</v>
      </c>
      <c r="I41" s="137">
        <f t="shared" si="1"/>
        <v>4.447890820874368E-3</v>
      </c>
      <c r="J41" s="138">
        <f t="shared" si="2"/>
        <v>0.91549240319874681</v>
      </c>
      <c r="K41" s="115" t="s">
        <v>314</v>
      </c>
    </row>
    <row r="42" spans="1:11" ht="66" customHeight="1" x14ac:dyDescent="0.2">
      <c r="A42" s="83" t="s">
        <v>364</v>
      </c>
      <c r="B42" s="124">
        <v>99059</v>
      </c>
      <c r="C42" s="126" t="s">
        <v>37</v>
      </c>
      <c r="D42" s="127" t="s">
        <v>38</v>
      </c>
      <c r="E42" s="128">
        <v>10</v>
      </c>
      <c r="F42" s="54">
        <v>59.21</v>
      </c>
      <c r="G42" s="54">
        <f t="shared" si="6"/>
        <v>592.1</v>
      </c>
      <c r="H42" s="54">
        <f t="shared" si="5"/>
        <v>740.13</v>
      </c>
      <c r="I42" s="137">
        <f t="shared" si="1"/>
        <v>4.008398394279352E-3</v>
      </c>
      <c r="J42" s="138">
        <f t="shared" si="2"/>
        <v>0.91950080159302616</v>
      </c>
      <c r="K42" s="115" t="s">
        <v>314</v>
      </c>
    </row>
    <row r="43" spans="1:11" ht="59.85" customHeight="1" x14ac:dyDescent="0.2">
      <c r="A43" s="83" t="s">
        <v>374</v>
      </c>
      <c r="B43" s="124">
        <v>96527</v>
      </c>
      <c r="C43" s="126" t="s">
        <v>45</v>
      </c>
      <c r="D43" s="127" t="s">
        <v>46</v>
      </c>
      <c r="E43" s="128">
        <v>5</v>
      </c>
      <c r="F43" s="54">
        <v>116.65</v>
      </c>
      <c r="G43" s="54">
        <f t="shared" si="6"/>
        <v>583.25</v>
      </c>
      <c r="H43" s="54">
        <f t="shared" si="5"/>
        <v>729.06</v>
      </c>
      <c r="I43" s="137">
        <f t="shared" si="1"/>
        <v>3.9484454532761866E-3</v>
      </c>
      <c r="J43" s="138">
        <f t="shared" si="2"/>
        <v>0.92344924704630238</v>
      </c>
      <c r="K43" s="115" t="s">
        <v>314</v>
      </c>
    </row>
    <row r="44" spans="1:11" ht="53.25" customHeight="1" x14ac:dyDescent="0.2">
      <c r="A44" s="124" t="s">
        <v>427</v>
      </c>
      <c r="B44" s="124">
        <v>92759</v>
      </c>
      <c r="C44" s="126" t="s">
        <v>65</v>
      </c>
      <c r="D44" s="127" t="s">
        <v>64</v>
      </c>
      <c r="E44" s="128">
        <v>40</v>
      </c>
      <c r="F44" s="54">
        <v>13.64</v>
      </c>
      <c r="G44" s="54">
        <f t="shared" si="6"/>
        <v>545.6</v>
      </c>
      <c r="H44" s="54">
        <f t="shared" si="5"/>
        <v>682</v>
      </c>
      <c r="I44" s="137">
        <f t="shared" si="1"/>
        <v>3.6935777564732113E-3</v>
      </c>
      <c r="J44" s="138">
        <f t="shared" si="2"/>
        <v>0.92714282480277554</v>
      </c>
      <c r="K44" s="115" t="s">
        <v>314</v>
      </c>
    </row>
    <row r="45" spans="1:11" ht="69.75" customHeight="1" x14ac:dyDescent="0.2">
      <c r="A45" s="124" t="s">
        <v>464</v>
      </c>
      <c r="B45" s="124">
        <v>89713</v>
      </c>
      <c r="C45" s="126" t="s">
        <v>200</v>
      </c>
      <c r="D45" s="127" t="s">
        <v>38</v>
      </c>
      <c r="E45" s="128">
        <v>18</v>
      </c>
      <c r="F45" s="54">
        <v>29.96</v>
      </c>
      <c r="G45" s="54">
        <f t="shared" si="6"/>
        <v>539.28</v>
      </c>
      <c r="H45" s="54">
        <f t="shared" si="5"/>
        <v>674.1</v>
      </c>
      <c r="I45" s="137">
        <f t="shared" si="1"/>
        <v>3.6507929114935364E-3</v>
      </c>
      <c r="J45" s="138">
        <f t="shared" si="2"/>
        <v>0.93079361771426905</v>
      </c>
      <c r="K45" s="115" t="s">
        <v>314</v>
      </c>
    </row>
    <row r="46" spans="1:11" ht="91.5" customHeight="1" x14ac:dyDescent="0.2">
      <c r="A46" s="83" t="s">
        <v>418</v>
      </c>
      <c r="B46" s="124">
        <v>100302</v>
      </c>
      <c r="C46" s="126" t="s">
        <v>20</v>
      </c>
      <c r="D46" s="127" t="s">
        <v>11</v>
      </c>
      <c r="E46" s="128">
        <v>18</v>
      </c>
      <c r="F46" s="54">
        <v>29.67</v>
      </c>
      <c r="G46" s="54">
        <f t="shared" si="6"/>
        <v>534.05999999999995</v>
      </c>
      <c r="H46" s="54">
        <f>ROUND(G46*1.25,)</f>
        <v>668</v>
      </c>
      <c r="I46" s="137">
        <f t="shared" si="1"/>
        <v>3.6177565122054328E-3</v>
      </c>
      <c r="J46" s="138">
        <f t="shared" si="2"/>
        <v>0.93441137422647447</v>
      </c>
      <c r="K46" s="115" t="s">
        <v>314</v>
      </c>
    </row>
    <row r="47" spans="1:11" ht="37.15" customHeight="1" x14ac:dyDescent="0.2">
      <c r="A47" s="83" t="s">
        <v>452</v>
      </c>
      <c r="B47" s="124">
        <v>89957</v>
      </c>
      <c r="C47" s="126" t="s">
        <v>129</v>
      </c>
      <c r="D47" s="127" t="s">
        <v>84</v>
      </c>
      <c r="E47" s="128">
        <v>4</v>
      </c>
      <c r="F47" s="54">
        <v>122.83</v>
      </c>
      <c r="G47" s="54">
        <f t="shared" si="6"/>
        <v>491.32</v>
      </c>
      <c r="H47" s="54">
        <f t="shared" ref="H47:H56" si="7">ROUND(G47*1.25,2)</f>
        <v>614.15</v>
      </c>
      <c r="I47" s="137">
        <f t="shared" si="1"/>
        <v>3.3261155119325846E-3</v>
      </c>
      <c r="J47" s="138">
        <f t="shared" si="2"/>
        <v>0.93773748973840709</v>
      </c>
      <c r="K47" s="115" t="s">
        <v>314</v>
      </c>
    </row>
    <row r="48" spans="1:11" ht="48.75" customHeight="1" x14ac:dyDescent="0.2">
      <c r="A48" s="124" t="s">
        <v>459</v>
      </c>
      <c r="B48" s="124">
        <v>102607</v>
      </c>
      <c r="C48" s="126" t="s">
        <v>147</v>
      </c>
      <c r="D48" s="127" t="s">
        <v>84</v>
      </c>
      <c r="E48" s="128">
        <v>1</v>
      </c>
      <c r="F48" s="54">
        <v>466.63</v>
      </c>
      <c r="G48" s="54">
        <f t="shared" si="6"/>
        <v>466.63</v>
      </c>
      <c r="H48" s="54">
        <f t="shared" si="7"/>
        <v>583.29</v>
      </c>
      <c r="I48" s="137">
        <f t="shared" si="1"/>
        <v>3.158983826353753E-3</v>
      </c>
      <c r="J48" s="138">
        <f t="shared" si="2"/>
        <v>0.9408964735647608</v>
      </c>
      <c r="K48" s="115" t="s">
        <v>314</v>
      </c>
    </row>
    <row r="49" spans="1:11" ht="34.5" customHeight="1" x14ac:dyDescent="0.2">
      <c r="A49" s="124" t="s">
        <v>426</v>
      </c>
      <c r="B49" s="124">
        <v>92762</v>
      </c>
      <c r="C49" s="126" t="s">
        <v>63</v>
      </c>
      <c r="D49" s="127" t="s">
        <v>64</v>
      </c>
      <c r="E49" s="128">
        <v>40</v>
      </c>
      <c r="F49" s="54">
        <v>11</v>
      </c>
      <c r="G49" s="54">
        <f t="shared" si="6"/>
        <v>440</v>
      </c>
      <c r="H49" s="54">
        <f t="shared" si="7"/>
        <v>550</v>
      </c>
      <c r="I49" s="137">
        <f t="shared" si="1"/>
        <v>2.9786917390912998E-3</v>
      </c>
      <c r="J49" s="138">
        <f t="shared" si="2"/>
        <v>0.94387516530385207</v>
      </c>
      <c r="K49" s="115" t="s">
        <v>314</v>
      </c>
    </row>
    <row r="50" spans="1:11" ht="31.5" customHeight="1" x14ac:dyDescent="0.2">
      <c r="A50" s="83" t="s">
        <v>414</v>
      </c>
      <c r="B50" s="124">
        <v>88596</v>
      </c>
      <c r="C50" s="126" t="s">
        <v>10</v>
      </c>
      <c r="D50" s="127" t="s">
        <v>11</v>
      </c>
      <c r="E50" s="128">
        <v>15</v>
      </c>
      <c r="F50" s="54">
        <v>27.61</v>
      </c>
      <c r="G50" s="54">
        <f t="shared" si="6"/>
        <v>414.15</v>
      </c>
      <c r="H50" s="54">
        <f t="shared" si="7"/>
        <v>517.69000000000005</v>
      </c>
      <c r="I50" s="137">
        <f t="shared" si="1"/>
        <v>2.8037071389275911E-3</v>
      </c>
      <c r="J50" s="138">
        <f t="shared" si="2"/>
        <v>0.94667887244277971</v>
      </c>
      <c r="K50" s="115" t="s">
        <v>314</v>
      </c>
    </row>
    <row r="51" spans="1:11" ht="47.25" customHeight="1" x14ac:dyDescent="0.2">
      <c r="A51" s="83" t="s">
        <v>415</v>
      </c>
      <c r="B51" s="124">
        <v>88284</v>
      </c>
      <c r="C51" s="126" t="s">
        <v>12</v>
      </c>
      <c r="D51" s="127" t="s">
        <v>11</v>
      </c>
      <c r="E51" s="128">
        <v>15</v>
      </c>
      <c r="F51" s="54">
        <v>26.92</v>
      </c>
      <c r="G51" s="54">
        <f t="shared" si="6"/>
        <v>403.8</v>
      </c>
      <c r="H51" s="54">
        <f t="shared" si="7"/>
        <v>504.75</v>
      </c>
      <c r="I51" s="137">
        <f t="shared" si="1"/>
        <v>2.7336266460115154E-3</v>
      </c>
      <c r="J51" s="138">
        <f t="shared" si="2"/>
        <v>0.94941249908879122</v>
      </c>
      <c r="K51" s="115" t="s">
        <v>314</v>
      </c>
    </row>
    <row r="52" spans="1:11" ht="95.25" customHeight="1" x14ac:dyDescent="0.2">
      <c r="A52" s="124" t="s">
        <v>448</v>
      </c>
      <c r="B52" s="124">
        <v>97591</v>
      </c>
      <c r="C52" s="126" t="s">
        <v>119</v>
      </c>
      <c r="D52" s="127" t="s">
        <v>84</v>
      </c>
      <c r="E52" s="128">
        <v>3</v>
      </c>
      <c r="F52" s="54">
        <v>125.72</v>
      </c>
      <c r="G52" s="54">
        <f t="shared" si="6"/>
        <v>377.16</v>
      </c>
      <c r="H52" s="54">
        <f t="shared" si="7"/>
        <v>471.45</v>
      </c>
      <c r="I52" s="137">
        <f t="shared" si="1"/>
        <v>2.5532804007174421E-3</v>
      </c>
      <c r="J52" s="138">
        <f t="shared" si="2"/>
        <v>0.95196577948950867</v>
      </c>
      <c r="K52" s="115" t="s">
        <v>314</v>
      </c>
    </row>
    <row r="53" spans="1:11" ht="49.5" customHeight="1" x14ac:dyDescent="0.2">
      <c r="A53" s="124" t="s">
        <v>451</v>
      </c>
      <c r="B53" s="124">
        <v>96986</v>
      </c>
      <c r="C53" s="126" t="s">
        <v>125</v>
      </c>
      <c r="D53" s="127" t="s">
        <v>84</v>
      </c>
      <c r="E53" s="128">
        <v>3</v>
      </c>
      <c r="F53" s="54">
        <v>124.16</v>
      </c>
      <c r="G53" s="54">
        <f t="shared" si="6"/>
        <v>372.48</v>
      </c>
      <c r="H53" s="54">
        <f t="shared" si="7"/>
        <v>465.6</v>
      </c>
      <c r="I53" s="137">
        <f t="shared" si="1"/>
        <v>2.5215979522198347E-3</v>
      </c>
      <c r="J53" s="138">
        <f t="shared" si="2"/>
        <v>0.95448737744172851</v>
      </c>
      <c r="K53" s="115" t="s">
        <v>314</v>
      </c>
    </row>
    <row r="54" spans="1:11" ht="89.25" customHeight="1" x14ac:dyDescent="0.2">
      <c r="A54" s="83" t="s">
        <v>473</v>
      </c>
      <c r="B54" s="124">
        <v>86933</v>
      </c>
      <c r="C54" s="126" t="s">
        <v>175</v>
      </c>
      <c r="D54" s="127" t="s">
        <v>84</v>
      </c>
      <c r="E54" s="128">
        <v>2</v>
      </c>
      <c r="F54" s="54">
        <v>173.7</v>
      </c>
      <c r="G54" s="54">
        <f t="shared" si="6"/>
        <v>347.4</v>
      </c>
      <c r="H54" s="54">
        <f t="shared" si="7"/>
        <v>434.25</v>
      </c>
      <c r="I54" s="137">
        <f t="shared" si="1"/>
        <v>2.3518125230916308E-3</v>
      </c>
      <c r="J54" s="138">
        <f t="shared" si="2"/>
        <v>0.95683918996482009</v>
      </c>
      <c r="K54" s="115" t="s">
        <v>314</v>
      </c>
    </row>
    <row r="55" spans="1:11" ht="84" customHeight="1" x14ac:dyDescent="0.2">
      <c r="A55" s="83" t="s">
        <v>476</v>
      </c>
      <c r="B55" s="124">
        <v>100719</v>
      </c>
      <c r="C55" s="126" t="s">
        <v>184</v>
      </c>
      <c r="D55" s="127" t="s">
        <v>42</v>
      </c>
      <c r="E55" s="128">
        <v>30</v>
      </c>
      <c r="F55" s="54">
        <v>10.71</v>
      </c>
      <c r="G55" s="54">
        <f t="shared" si="6"/>
        <v>321.3</v>
      </c>
      <c r="H55" s="54">
        <f t="shared" si="7"/>
        <v>401.63</v>
      </c>
      <c r="I55" s="137">
        <f t="shared" si="1"/>
        <v>2.1751490239477066E-3</v>
      </c>
      <c r="J55" s="138">
        <f t="shared" si="2"/>
        <v>0.95901433898876776</v>
      </c>
      <c r="K55" s="115" t="s">
        <v>314</v>
      </c>
    </row>
    <row r="56" spans="1:11" ht="60.75" customHeight="1" x14ac:dyDescent="0.2">
      <c r="A56" s="83" t="s">
        <v>424</v>
      </c>
      <c r="B56" s="124">
        <v>96619</v>
      </c>
      <c r="C56" s="126" t="s">
        <v>57</v>
      </c>
      <c r="D56" s="127" t="s">
        <v>42</v>
      </c>
      <c r="E56" s="128">
        <v>10</v>
      </c>
      <c r="F56" s="54">
        <v>30.05</v>
      </c>
      <c r="G56" s="54">
        <f t="shared" si="6"/>
        <v>300.5</v>
      </c>
      <c r="H56" s="54">
        <f t="shared" si="7"/>
        <v>375.63</v>
      </c>
      <c r="I56" s="137">
        <f t="shared" si="1"/>
        <v>2.0343381417361178E-3</v>
      </c>
      <c r="J56" s="138">
        <f t="shared" si="2"/>
        <v>0.9610486771305039</v>
      </c>
      <c r="K56" s="115" t="s">
        <v>314</v>
      </c>
    </row>
    <row r="57" spans="1:11" ht="76.5" customHeight="1" x14ac:dyDescent="0.2">
      <c r="A57" s="124" t="s">
        <v>417</v>
      </c>
      <c r="B57" s="124">
        <v>92140</v>
      </c>
      <c r="C57" s="126" t="s">
        <v>14</v>
      </c>
      <c r="D57" s="127" t="s">
        <v>11</v>
      </c>
      <c r="E57" s="128">
        <v>17.29</v>
      </c>
      <c r="F57" s="54">
        <v>16.93</v>
      </c>
      <c r="G57" s="54">
        <f t="shared" si="6"/>
        <v>292.72000000000003</v>
      </c>
      <c r="H57" s="54">
        <f>ROUND(G57*1.25,)</f>
        <v>366</v>
      </c>
      <c r="I57" s="137">
        <f t="shared" si="1"/>
        <v>1.9821839572862101E-3</v>
      </c>
      <c r="J57" s="138">
        <f t="shared" si="2"/>
        <v>0.96303086108779012</v>
      </c>
      <c r="K57" s="115" t="s">
        <v>314</v>
      </c>
    </row>
    <row r="58" spans="1:11" ht="71.25" customHeight="1" x14ac:dyDescent="0.2">
      <c r="A58" s="124" t="s">
        <v>457</v>
      </c>
      <c r="B58" s="124">
        <v>101907</v>
      </c>
      <c r="C58" s="126" t="s">
        <v>141</v>
      </c>
      <c r="D58" s="127" t="s">
        <v>84</v>
      </c>
      <c r="E58" s="128">
        <v>1</v>
      </c>
      <c r="F58" s="54">
        <v>251.56</v>
      </c>
      <c r="G58" s="54">
        <f t="shared" si="6"/>
        <v>251.56</v>
      </c>
      <c r="H58" s="54">
        <f t="shared" ref="H58:H76" si="8">ROUND(G58*1.25,2)</f>
        <v>314.45</v>
      </c>
      <c r="I58" s="137">
        <f t="shared" si="1"/>
        <v>1.7029993042859256E-3</v>
      </c>
      <c r="J58" s="138">
        <f t="shared" si="2"/>
        <v>0.96473386039207609</v>
      </c>
      <c r="K58" s="115" t="s">
        <v>314</v>
      </c>
    </row>
    <row r="59" spans="1:11" ht="92.25" customHeight="1" x14ac:dyDescent="0.2">
      <c r="A59" s="83" t="s">
        <v>463</v>
      </c>
      <c r="B59" s="124">
        <v>89711</v>
      </c>
      <c r="C59" s="126" t="s">
        <v>155</v>
      </c>
      <c r="D59" s="127" t="s">
        <v>38</v>
      </c>
      <c r="E59" s="128">
        <v>12</v>
      </c>
      <c r="F59" s="54">
        <v>18.97</v>
      </c>
      <c r="G59" s="54">
        <f t="shared" si="6"/>
        <v>227.64</v>
      </c>
      <c r="H59" s="54">
        <f t="shared" si="8"/>
        <v>284.55</v>
      </c>
      <c r="I59" s="137">
        <f t="shared" si="1"/>
        <v>1.5410667897425988E-3</v>
      </c>
      <c r="J59" s="138">
        <f t="shared" si="2"/>
        <v>0.96627492718181873</v>
      </c>
      <c r="K59" s="115" t="s">
        <v>314</v>
      </c>
    </row>
    <row r="60" spans="1:11" ht="72.75" customHeight="1" x14ac:dyDescent="0.2">
      <c r="A60" s="83" t="s">
        <v>445</v>
      </c>
      <c r="B60" s="124">
        <v>101874</v>
      </c>
      <c r="C60" s="126" t="s">
        <v>113</v>
      </c>
      <c r="D60" s="127" t="s">
        <v>84</v>
      </c>
      <c r="E60" s="128">
        <v>1</v>
      </c>
      <c r="F60" s="54">
        <v>227.25</v>
      </c>
      <c r="G60" s="54">
        <f t="shared" si="6"/>
        <v>227.25</v>
      </c>
      <c r="H60" s="54">
        <f t="shared" si="8"/>
        <v>284.06</v>
      </c>
      <c r="I60" s="137">
        <f t="shared" si="1"/>
        <v>1.5384130461932265E-3</v>
      </c>
      <c r="J60" s="138">
        <f t="shared" si="2"/>
        <v>0.96781334022801191</v>
      </c>
      <c r="K60" s="115" t="s">
        <v>314</v>
      </c>
    </row>
    <row r="61" spans="1:11" ht="53.25" customHeight="1" x14ac:dyDescent="0.2">
      <c r="A61" s="83" t="s">
        <v>372</v>
      </c>
      <c r="B61" s="124">
        <v>98519</v>
      </c>
      <c r="C61" s="126" t="s">
        <v>41</v>
      </c>
      <c r="D61" s="127" t="s">
        <v>42</v>
      </c>
      <c r="E61" s="128">
        <v>120</v>
      </c>
      <c r="F61" s="54">
        <v>1.82</v>
      </c>
      <c r="G61" s="54">
        <f t="shared" si="6"/>
        <v>218.4</v>
      </c>
      <c r="H61" s="54">
        <f t="shared" si="8"/>
        <v>273</v>
      </c>
      <c r="I61" s="137">
        <f t="shared" si="1"/>
        <v>1.4785142632216814E-3</v>
      </c>
      <c r="J61" s="138">
        <f t="shared" si="2"/>
        <v>0.96929185449123356</v>
      </c>
      <c r="K61" s="115" t="s">
        <v>314</v>
      </c>
    </row>
    <row r="62" spans="1:11" ht="28.5" customHeight="1" x14ac:dyDescent="0.2">
      <c r="A62" s="124" t="s">
        <v>421</v>
      </c>
      <c r="B62" s="124">
        <v>96995</v>
      </c>
      <c r="C62" s="126" t="s">
        <v>47</v>
      </c>
      <c r="D62" s="127" t="s">
        <v>46</v>
      </c>
      <c r="E62" s="128">
        <v>5</v>
      </c>
      <c r="F62" s="54">
        <v>42.68</v>
      </c>
      <c r="G62" s="54">
        <f t="shared" si="6"/>
        <v>213.4</v>
      </c>
      <c r="H62" s="54">
        <f t="shared" si="8"/>
        <v>266.75</v>
      </c>
      <c r="I62" s="137">
        <f t="shared" si="1"/>
        <v>1.4446654934592803E-3</v>
      </c>
      <c r="J62" s="138">
        <f t="shared" si="2"/>
        <v>0.97073651998469279</v>
      </c>
      <c r="K62" s="115" t="s">
        <v>314</v>
      </c>
    </row>
    <row r="63" spans="1:11" ht="36.75" customHeight="1" x14ac:dyDescent="0.2">
      <c r="A63" s="124" t="s">
        <v>449</v>
      </c>
      <c r="B63" s="124">
        <v>97606</v>
      </c>
      <c r="C63" s="126" t="s">
        <v>121</v>
      </c>
      <c r="D63" s="127" t="s">
        <v>84</v>
      </c>
      <c r="E63" s="128">
        <v>2</v>
      </c>
      <c r="F63" s="54">
        <v>98.52</v>
      </c>
      <c r="G63" s="54">
        <f t="shared" si="6"/>
        <v>197.04</v>
      </c>
      <c r="H63" s="54">
        <f t="shared" si="8"/>
        <v>246.3</v>
      </c>
      <c r="I63" s="137">
        <f t="shared" si="1"/>
        <v>1.3339123187967039E-3</v>
      </c>
      <c r="J63" s="138">
        <f t="shared" si="2"/>
        <v>0.97207043230348944</v>
      </c>
      <c r="K63" s="115" t="s">
        <v>314</v>
      </c>
    </row>
    <row r="64" spans="1:11" ht="81" customHeight="1" x14ac:dyDescent="0.2">
      <c r="A64" s="83" t="s">
        <v>447</v>
      </c>
      <c r="B64" s="124">
        <v>97590</v>
      </c>
      <c r="C64" s="126" t="s">
        <v>117</v>
      </c>
      <c r="D64" s="127" t="s">
        <v>84</v>
      </c>
      <c r="E64" s="128">
        <v>2</v>
      </c>
      <c r="F64" s="54">
        <v>97.24</v>
      </c>
      <c r="G64" s="54">
        <f t="shared" si="6"/>
        <v>194.48</v>
      </c>
      <c r="H64" s="54">
        <f t="shared" si="8"/>
        <v>243.1</v>
      </c>
      <c r="I64" s="137">
        <f t="shared" si="1"/>
        <v>1.3165817486783544E-3</v>
      </c>
      <c r="J64" s="138">
        <f t="shared" si="2"/>
        <v>0.97338701405216776</v>
      </c>
      <c r="K64" s="115" t="s">
        <v>314</v>
      </c>
    </row>
    <row r="65" spans="1:11" ht="52.5" customHeight="1" x14ac:dyDescent="0.2">
      <c r="A65" s="83" t="s">
        <v>454</v>
      </c>
      <c r="B65" s="124">
        <v>100860</v>
      </c>
      <c r="C65" s="126" t="s">
        <v>133</v>
      </c>
      <c r="D65" s="127" t="s">
        <v>84</v>
      </c>
      <c r="E65" s="128">
        <v>2</v>
      </c>
      <c r="F65" s="54">
        <v>86.59</v>
      </c>
      <c r="G65" s="54">
        <f t="shared" si="6"/>
        <v>173.18</v>
      </c>
      <c r="H65" s="54">
        <f t="shared" si="8"/>
        <v>216.48</v>
      </c>
      <c r="I65" s="137">
        <f t="shared" si="1"/>
        <v>1.1724130685063356E-3</v>
      </c>
      <c r="J65" s="138">
        <f t="shared" si="2"/>
        <v>0.97455942712067412</v>
      </c>
      <c r="K65" s="115" t="s">
        <v>314</v>
      </c>
    </row>
    <row r="66" spans="1:11" ht="73.5" customHeight="1" x14ac:dyDescent="0.2">
      <c r="A66" s="83" t="s">
        <v>446</v>
      </c>
      <c r="B66" s="124">
        <v>101946</v>
      </c>
      <c r="C66" s="126" t="s">
        <v>115</v>
      </c>
      <c r="D66" s="127" t="s">
        <v>84</v>
      </c>
      <c r="E66" s="128">
        <v>1</v>
      </c>
      <c r="F66" s="54">
        <v>172.37</v>
      </c>
      <c r="G66" s="54">
        <f t="shared" si="6"/>
        <v>172.37</v>
      </c>
      <c r="H66" s="54">
        <f t="shared" si="8"/>
        <v>215.46</v>
      </c>
      <c r="I66" s="137">
        <f t="shared" si="1"/>
        <v>1.1668889492811117E-3</v>
      </c>
      <c r="J66" s="138">
        <f t="shared" si="2"/>
        <v>0.97572631606995519</v>
      </c>
      <c r="K66" s="115" t="s">
        <v>314</v>
      </c>
    </row>
    <row r="67" spans="1:11" ht="61.5" customHeight="1" x14ac:dyDescent="0.2">
      <c r="A67" s="83" t="s">
        <v>462</v>
      </c>
      <c r="B67" s="124">
        <v>93358</v>
      </c>
      <c r="C67" s="126" t="s">
        <v>153</v>
      </c>
      <c r="D67" s="127" t="s">
        <v>46</v>
      </c>
      <c r="E67" s="128">
        <v>2.2000000000000002</v>
      </c>
      <c r="F67" s="54">
        <v>76.349999999999994</v>
      </c>
      <c r="G67" s="54">
        <f t="shared" si="6"/>
        <v>167.97</v>
      </c>
      <c r="H67" s="54">
        <f t="shared" si="8"/>
        <v>209.96</v>
      </c>
      <c r="I67" s="137">
        <f t="shared" si="1"/>
        <v>1.1371020318901987E-3</v>
      </c>
      <c r="J67" s="138">
        <f t="shared" si="2"/>
        <v>0.9768634181018454</v>
      </c>
      <c r="K67" s="115" t="s">
        <v>314</v>
      </c>
    </row>
    <row r="68" spans="1:11" ht="51" customHeight="1" x14ac:dyDescent="0.2">
      <c r="A68" s="124" t="s">
        <v>479</v>
      </c>
      <c r="B68" s="124">
        <v>96360</v>
      </c>
      <c r="C68" s="126" t="s">
        <v>192</v>
      </c>
      <c r="D68" s="127" t="s">
        <v>193</v>
      </c>
      <c r="E68" s="128">
        <v>1</v>
      </c>
      <c r="F68" s="54">
        <v>151.02000000000001</v>
      </c>
      <c r="G68" s="54">
        <f t="shared" si="6"/>
        <v>151.02000000000001</v>
      </c>
      <c r="H68" s="54">
        <f t="shared" si="8"/>
        <v>188.78</v>
      </c>
      <c r="I68" s="137">
        <f t="shared" si="1"/>
        <v>1.0223953209193737E-3</v>
      </c>
      <c r="J68" s="138">
        <f t="shared" si="2"/>
        <v>0.97788581342276482</v>
      </c>
      <c r="K68" s="115" t="s">
        <v>314</v>
      </c>
    </row>
    <row r="69" spans="1:11" ht="51" customHeight="1" x14ac:dyDescent="0.2">
      <c r="A69" s="124" t="s">
        <v>439</v>
      </c>
      <c r="B69" s="124">
        <v>87878</v>
      </c>
      <c r="C69" s="126" t="s">
        <v>99</v>
      </c>
      <c r="D69" s="127" t="s">
        <v>42</v>
      </c>
      <c r="E69" s="128">
        <v>30</v>
      </c>
      <c r="F69" s="54">
        <v>4.5999999999999996</v>
      </c>
      <c r="G69" s="54">
        <f t="shared" ref="G69:G86" si="9">ROUND(E69*F69,2)</f>
        <v>138</v>
      </c>
      <c r="H69" s="54">
        <f t="shared" si="8"/>
        <v>172.5</v>
      </c>
      <c r="I69" s="137">
        <f t="shared" ref="I69:I86" si="10">H69/$H$88</f>
        <v>9.3422604544227128E-4</v>
      </c>
      <c r="J69" s="138">
        <f t="shared" si="2"/>
        <v>0.97882003946820706</v>
      </c>
      <c r="K69" s="115" t="s">
        <v>314</v>
      </c>
    </row>
    <row r="70" spans="1:11" ht="53.25" customHeight="1" x14ac:dyDescent="0.2">
      <c r="A70" s="83" t="s">
        <v>471</v>
      </c>
      <c r="B70" s="124">
        <v>95544</v>
      </c>
      <c r="C70" s="126" t="s">
        <v>171</v>
      </c>
      <c r="D70" s="127" t="s">
        <v>84</v>
      </c>
      <c r="E70" s="128">
        <v>2</v>
      </c>
      <c r="F70" s="54">
        <v>68.56</v>
      </c>
      <c r="G70" s="54">
        <f t="shared" si="9"/>
        <v>137.12</v>
      </c>
      <c r="H70" s="54">
        <f t="shared" si="8"/>
        <v>171.4</v>
      </c>
      <c r="I70" s="137">
        <f t="shared" si="10"/>
        <v>9.2826866196408868E-4</v>
      </c>
      <c r="J70" s="138">
        <f t="shared" si="2"/>
        <v>0.97974830813017111</v>
      </c>
      <c r="K70" s="115" t="s">
        <v>314</v>
      </c>
    </row>
    <row r="71" spans="1:11" ht="69.75" customHeight="1" x14ac:dyDescent="0.2">
      <c r="A71" s="83" t="s">
        <v>470</v>
      </c>
      <c r="B71" s="124">
        <v>100855</v>
      </c>
      <c r="C71" s="126" t="s">
        <v>169</v>
      </c>
      <c r="D71" s="127" t="s">
        <v>84</v>
      </c>
      <c r="E71" s="128">
        <v>2</v>
      </c>
      <c r="F71" s="54">
        <v>67.05</v>
      </c>
      <c r="G71" s="54">
        <f t="shared" si="9"/>
        <v>134.1</v>
      </c>
      <c r="H71" s="54">
        <f t="shared" si="8"/>
        <v>167.63</v>
      </c>
      <c r="I71" s="137">
        <f t="shared" si="10"/>
        <v>9.0785108404340829E-4</v>
      </c>
      <c r="J71" s="138">
        <f t="shared" ref="J71:J86" si="11">J70+I71</f>
        <v>0.98065615921421456</v>
      </c>
      <c r="K71" s="115" t="s">
        <v>314</v>
      </c>
    </row>
    <row r="72" spans="1:11" ht="59.85" customHeight="1" x14ac:dyDescent="0.2">
      <c r="A72" s="83" t="s">
        <v>467</v>
      </c>
      <c r="B72" s="124">
        <v>95542</v>
      </c>
      <c r="C72" s="126" t="s">
        <v>163</v>
      </c>
      <c r="D72" s="127" t="s">
        <v>84</v>
      </c>
      <c r="E72" s="128">
        <v>2</v>
      </c>
      <c r="F72" s="54">
        <v>61.4</v>
      </c>
      <c r="G72" s="54">
        <f t="shared" si="9"/>
        <v>122.8</v>
      </c>
      <c r="H72" s="54">
        <f t="shared" si="8"/>
        <v>153.5</v>
      </c>
      <c r="I72" s="137">
        <f t="shared" si="10"/>
        <v>8.3132578536457182E-4</v>
      </c>
      <c r="J72" s="138">
        <f t="shared" si="11"/>
        <v>0.98148748499957916</v>
      </c>
      <c r="K72" s="115" t="s">
        <v>314</v>
      </c>
    </row>
    <row r="73" spans="1:11" ht="54" customHeight="1" x14ac:dyDescent="0.2">
      <c r="A73" s="83" t="s">
        <v>430</v>
      </c>
      <c r="B73" s="124">
        <v>93182</v>
      </c>
      <c r="C73" s="126" t="s">
        <v>73</v>
      </c>
      <c r="D73" s="127" t="s">
        <v>38</v>
      </c>
      <c r="E73" s="128">
        <v>2</v>
      </c>
      <c r="F73" s="54">
        <v>51.23</v>
      </c>
      <c r="G73" s="54">
        <f t="shared" si="9"/>
        <v>102.46</v>
      </c>
      <c r="H73" s="54">
        <f t="shared" si="8"/>
        <v>128.08000000000001</v>
      </c>
      <c r="I73" s="137">
        <f t="shared" si="10"/>
        <v>6.9365606898693396E-4</v>
      </c>
      <c r="J73" s="138">
        <f t="shared" si="11"/>
        <v>0.98218114106856613</v>
      </c>
      <c r="K73" s="115" t="s">
        <v>314</v>
      </c>
    </row>
    <row r="74" spans="1:11" ht="52.5" customHeight="1" x14ac:dyDescent="0.2">
      <c r="A74" s="83" t="s">
        <v>478</v>
      </c>
      <c r="B74" s="124">
        <v>102520</v>
      </c>
      <c r="C74" s="126" t="s">
        <v>188</v>
      </c>
      <c r="D74" s="127" t="s">
        <v>42</v>
      </c>
      <c r="E74" s="128">
        <v>1</v>
      </c>
      <c r="F74" s="54">
        <v>100.47</v>
      </c>
      <c r="G74" s="54">
        <f t="shared" si="9"/>
        <v>100.47</v>
      </c>
      <c r="H74" s="54">
        <f t="shared" si="8"/>
        <v>125.59</v>
      </c>
      <c r="I74" s="137">
        <f t="shared" si="10"/>
        <v>6.8017071911359334E-4</v>
      </c>
      <c r="J74" s="138">
        <f t="shared" si="11"/>
        <v>0.98286131178767977</v>
      </c>
      <c r="K74" s="115" t="s">
        <v>314</v>
      </c>
    </row>
    <row r="75" spans="1:11" ht="49.5" customHeight="1" x14ac:dyDescent="0.2">
      <c r="A75" s="83" t="s">
        <v>456</v>
      </c>
      <c r="B75" s="124">
        <v>101743</v>
      </c>
      <c r="C75" s="126" t="s">
        <v>139</v>
      </c>
      <c r="D75" s="127" t="s">
        <v>42</v>
      </c>
      <c r="E75" s="128">
        <v>1</v>
      </c>
      <c r="F75" s="54">
        <v>99.53</v>
      </c>
      <c r="G75" s="54">
        <f t="shared" si="9"/>
        <v>99.53</v>
      </c>
      <c r="H75" s="54">
        <f t="shared" si="8"/>
        <v>124.41</v>
      </c>
      <c r="I75" s="137">
        <f t="shared" si="10"/>
        <v>6.7378007138245194E-4</v>
      </c>
      <c r="J75" s="138">
        <f t="shared" si="11"/>
        <v>0.98353509185906218</v>
      </c>
      <c r="K75" s="115" t="s">
        <v>314</v>
      </c>
    </row>
    <row r="76" spans="1:11" ht="81" customHeight="1" x14ac:dyDescent="0.2">
      <c r="A76" s="83" t="s">
        <v>461</v>
      </c>
      <c r="B76" s="124">
        <v>89707</v>
      </c>
      <c r="C76" s="126" t="s">
        <v>151</v>
      </c>
      <c r="D76" s="127" t="s">
        <v>84</v>
      </c>
      <c r="E76" s="128">
        <v>2</v>
      </c>
      <c r="F76" s="54">
        <v>47.74</v>
      </c>
      <c r="G76" s="54">
        <f t="shared" si="9"/>
        <v>95.48</v>
      </c>
      <c r="H76" s="54">
        <f t="shared" si="8"/>
        <v>119.35</v>
      </c>
      <c r="I76" s="137">
        <f t="shared" si="10"/>
        <v>6.46376107382812E-4</v>
      </c>
      <c r="J76" s="138">
        <f t="shared" si="11"/>
        <v>0.98418146796644501</v>
      </c>
      <c r="K76" s="115" t="s">
        <v>314</v>
      </c>
    </row>
    <row r="77" spans="1:11" ht="45" customHeight="1" x14ac:dyDescent="0.2">
      <c r="A77" s="125" t="s">
        <v>492</v>
      </c>
      <c r="B77" s="130"/>
      <c r="C77" s="130" t="s">
        <v>371</v>
      </c>
      <c r="D77" s="127" t="s">
        <v>193</v>
      </c>
      <c r="E77" s="147">
        <v>1</v>
      </c>
      <c r="F77" s="147">
        <v>150</v>
      </c>
      <c r="G77" s="148">
        <f t="shared" si="9"/>
        <v>150</v>
      </c>
      <c r="H77" s="56">
        <f>ROUND(G77*1.15,2)</f>
        <v>172.5</v>
      </c>
      <c r="I77" s="137">
        <f t="shared" si="10"/>
        <v>9.3422604544227128E-4</v>
      </c>
      <c r="J77" s="138">
        <f t="shared" si="11"/>
        <v>0.98511569401188726</v>
      </c>
      <c r="K77" s="115" t="s">
        <v>314</v>
      </c>
    </row>
    <row r="78" spans="1:11" ht="47.25" customHeight="1" x14ac:dyDescent="0.2">
      <c r="A78" s="83" t="s">
        <v>468</v>
      </c>
      <c r="B78" s="124">
        <v>100849</v>
      </c>
      <c r="C78" s="126" t="s">
        <v>165</v>
      </c>
      <c r="D78" s="127" t="s">
        <v>84</v>
      </c>
      <c r="E78" s="128">
        <v>2</v>
      </c>
      <c r="F78" s="54">
        <v>37.69</v>
      </c>
      <c r="G78" s="54">
        <f t="shared" si="9"/>
        <v>75.38</v>
      </c>
      <c r="H78" s="54">
        <f t="shared" ref="H78:H83" si="12">ROUND(G78*1.25,2)</f>
        <v>94.23</v>
      </c>
      <c r="I78" s="137">
        <f t="shared" si="10"/>
        <v>5.1033113195376935E-4</v>
      </c>
      <c r="J78" s="138">
        <f t="shared" si="11"/>
        <v>0.98562602514384101</v>
      </c>
      <c r="K78" s="115" t="s">
        <v>314</v>
      </c>
    </row>
    <row r="79" spans="1:11" ht="81.75" customHeight="1" x14ac:dyDescent="0.2">
      <c r="A79" s="124" t="s">
        <v>416</v>
      </c>
      <c r="B79" s="124">
        <v>92140</v>
      </c>
      <c r="C79" s="126" t="s">
        <v>14</v>
      </c>
      <c r="D79" s="127" t="s">
        <v>11</v>
      </c>
      <c r="E79" s="128">
        <v>15</v>
      </c>
      <c r="F79" s="54">
        <v>4.84</v>
      </c>
      <c r="G79" s="54">
        <f t="shared" si="9"/>
        <v>72.599999999999994</v>
      </c>
      <c r="H79" s="54">
        <f t="shared" si="12"/>
        <v>90.75</v>
      </c>
      <c r="I79" s="137">
        <f t="shared" si="10"/>
        <v>4.9148413695006439E-4</v>
      </c>
      <c r="J79" s="138">
        <f t="shared" si="11"/>
        <v>0.98611750928079112</v>
      </c>
      <c r="K79" s="115" t="s">
        <v>314</v>
      </c>
    </row>
    <row r="80" spans="1:11" ht="98.25" customHeight="1" x14ac:dyDescent="0.2">
      <c r="A80" s="124" t="s">
        <v>460</v>
      </c>
      <c r="B80" s="124">
        <v>89709</v>
      </c>
      <c r="C80" s="126" t="s">
        <v>149</v>
      </c>
      <c r="D80" s="127" t="s">
        <v>84</v>
      </c>
      <c r="E80" s="128">
        <v>2</v>
      </c>
      <c r="F80" s="54">
        <v>21.07</v>
      </c>
      <c r="G80" s="54">
        <f t="shared" si="9"/>
        <v>42.14</v>
      </c>
      <c r="H80" s="54">
        <f t="shared" si="12"/>
        <v>52.68</v>
      </c>
      <c r="I80" s="137">
        <f t="shared" si="10"/>
        <v>2.8530451057332668E-4</v>
      </c>
      <c r="J80" s="138">
        <f t="shared" si="11"/>
        <v>0.98640281379136441</v>
      </c>
      <c r="K80" s="115" t="s">
        <v>314</v>
      </c>
    </row>
    <row r="81" spans="1:13" ht="54.75" customHeight="1" x14ac:dyDescent="0.2">
      <c r="A81" s="83" t="s">
        <v>455</v>
      </c>
      <c r="B81" s="124">
        <v>97599</v>
      </c>
      <c r="C81" s="126" t="s">
        <v>137</v>
      </c>
      <c r="D81" s="127" t="s">
        <v>84</v>
      </c>
      <c r="E81" s="128">
        <v>1</v>
      </c>
      <c r="F81" s="54">
        <v>26.48</v>
      </c>
      <c r="G81" s="54">
        <f t="shared" si="9"/>
        <v>26.48</v>
      </c>
      <c r="H81" s="54">
        <f t="shared" si="12"/>
        <v>33.1</v>
      </c>
      <c r="I81" s="137">
        <f t="shared" si="10"/>
        <v>1.7926308466167641E-4</v>
      </c>
      <c r="J81" s="138">
        <f t="shared" si="11"/>
        <v>0.98658207687602606</v>
      </c>
      <c r="K81" s="115" t="s">
        <v>314</v>
      </c>
    </row>
    <row r="82" spans="1:13" ht="145.5" customHeight="1" x14ac:dyDescent="0.2">
      <c r="A82" s="83" t="s">
        <v>441</v>
      </c>
      <c r="B82" s="124">
        <v>87548</v>
      </c>
      <c r="C82" s="126" t="s">
        <v>103</v>
      </c>
      <c r="D82" s="127" t="s">
        <v>42</v>
      </c>
      <c r="E82" s="128">
        <v>1</v>
      </c>
      <c r="F82" s="54">
        <v>25.06</v>
      </c>
      <c r="G82" s="54">
        <f t="shared" si="9"/>
        <v>25.06</v>
      </c>
      <c r="H82" s="54">
        <f t="shared" si="12"/>
        <v>31.33</v>
      </c>
      <c r="I82" s="137">
        <f t="shared" si="10"/>
        <v>1.696771130649644E-4</v>
      </c>
      <c r="J82" s="138">
        <f t="shared" si="11"/>
        <v>0.98675175398909099</v>
      </c>
      <c r="K82" s="115" t="s">
        <v>314</v>
      </c>
    </row>
    <row r="83" spans="1:13" ht="48.4" customHeight="1" x14ac:dyDescent="0.2">
      <c r="A83" s="83" t="s">
        <v>469</v>
      </c>
      <c r="B83" s="124">
        <v>100853</v>
      </c>
      <c r="C83" s="126" t="s">
        <v>167</v>
      </c>
      <c r="D83" s="127" t="s">
        <v>84</v>
      </c>
      <c r="E83" s="128">
        <v>2</v>
      </c>
      <c r="F83" s="54">
        <v>12.49</v>
      </c>
      <c r="G83" s="54">
        <f t="shared" si="9"/>
        <v>24.98</v>
      </c>
      <c r="H83" s="54">
        <f t="shared" si="12"/>
        <v>31.23</v>
      </c>
      <c r="I83" s="137">
        <f t="shared" si="10"/>
        <v>1.6913553274876597E-4</v>
      </c>
      <c r="J83" s="138">
        <f t="shared" si="11"/>
        <v>0.98692088952183976</v>
      </c>
      <c r="K83" s="115" t="s">
        <v>314</v>
      </c>
    </row>
    <row r="84" spans="1:13" ht="51" customHeight="1" x14ac:dyDescent="0.2">
      <c r="A84" s="101" t="s">
        <v>486</v>
      </c>
      <c r="B84" s="130"/>
      <c r="C84" s="130" t="s">
        <v>365</v>
      </c>
      <c r="D84" s="127" t="s">
        <v>193</v>
      </c>
      <c r="E84" s="147">
        <v>1</v>
      </c>
      <c r="F84" s="147">
        <v>1800</v>
      </c>
      <c r="G84" s="148">
        <f t="shared" si="9"/>
        <v>1800</v>
      </c>
      <c r="H84" s="56">
        <f>ROUND(G84*1.15,2)</f>
        <v>2070</v>
      </c>
      <c r="I84" s="137">
        <f t="shared" si="10"/>
        <v>1.1210712545307255E-2</v>
      </c>
      <c r="J84" s="138">
        <f t="shared" si="11"/>
        <v>0.99813160206714702</v>
      </c>
      <c r="K84" s="115" t="s">
        <v>314</v>
      </c>
    </row>
    <row r="85" spans="1:13" ht="26.65" customHeight="1" x14ac:dyDescent="0.2">
      <c r="A85" s="101" t="s">
        <v>490</v>
      </c>
      <c r="B85" s="130"/>
      <c r="C85" s="130" t="s">
        <v>369</v>
      </c>
      <c r="D85" s="127" t="s">
        <v>193</v>
      </c>
      <c r="E85" s="147">
        <v>1</v>
      </c>
      <c r="F85" s="147">
        <v>100</v>
      </c>
      <c r="G85" s="148">
        <f t="shared" si="9"/>
        <v>100</v>
      </c>
      <c r="H85" s="56">
        <f>ROUND(G85*1.15,2)</f>
        <v>115</v>
      </c>
      <c r="I85" s="137">
        <f t="shared" si="10"/>
        <v>6.2281736362818085E-4</v>
      </c>
      <c r="J85" s="138">
        <f t="shared" si="11"/>
        <v>0.99875441943077514</v>
      </c>
      <c r="K85" s="115" t="s">
        <v>314</v>
      </c>
    </row>
    <row r="86" spans="1:13" ht="59.85" customHeight="1" x14ac:dyDescent="0.2">
      <c r="A86" s="125" t="s">
        <v>491</v>
      </c>
      <c r="B86" s="130"/>
      <c r="C86" s="130" t="s">
        <v>370</v>
      </c>
      <c r="D86" s="127" t="s">
        <v>193</v>
      </c>
      <c r="E86" s="147">
        <v>1</v>
      </c>
      <c r="F86" s="147">
        <v>200</v>
      </c>
      <c r="G86" s="148">
        <f t="shared" si="9"/>
        <v>200</v>
      </c>
      <c r="H86" s="56">
        <f>ROUND(G86*1.15,2)</f>
        <v>230</v>
      </c>
      <c r="I86" s="137">
        <f t="shared" si="10"/>
        <v>1.2456347272563617E-3</v>
      </c>
      <c r="J86" s="138">
        <f t="shared" si="11"/>
        <v>1.0000000541580314</v>
      </c>
      <c r="K86" s="115" t="s">
        <v>314</v>
      </c>
    </row>
    <row r="87" spans="1:13" ht="17.45" customHeight="1" x14ac:dyDescent="0.2">
      <c r="A87" s="3"/>
      <c r="B87" s="13"/>
      <c r="C87" s="13"/>
      <c r="D87" s="109"/>
      <c r="E87" s="13"/>
      <c r="F87" s="13"/>
      <c r="G87" s="13"/>
      <c r="H87" s="92"/>
      <c r="I87" s="137">
        <f>SUM(I5:I86)</f>
        <v>1.0000000541580314</v>
      </c>
    </row>
    <row r="88" spans="1:13" x14ac:dyDescent="0.2">
      <c r="H88">
        <v>184644.82</v>
      </c>
    </row>
    <row r="94" spans="1:13" x14ac:dyDescent="0.2">
      <c r="L94">
        <v>184644.82</v>
      </c>
      <c r="M94" s="122">
        <v>0.99960000000000004</v>
      </c>
    </row>
    <row r="95" spans="1:13" x14ac:dyDescent="0.2">
      <c r="M95" s="153">
        <v>1</v>
      </c>
    </row>
    <row r="97" spans="12:12" x14ac:dyDescent="0.2">
      <c r="L97">
        <f>SUM(L94*M95)/M94</f>
        <v>184718.7074829932</v>
      </c>
    </row>
  </sheetData>
  <sortState ref="A5:I136">
    <sortCondition descending="1" ref="I5:I136"/>
  </sortState>
  <mergeCells count="3">
    <mergeCell ref="E1:G1"/>
    <mergeCell ref="E3:G3"/>
    <mergeCell ref="P14:P15"/>
  </mergeCells>
  <conditionalFormatting sqref="J5:J86">
    <cfRule type="cellIs" dxfId="4" priority="1" operator="greaterThan">
      <formula>0.8</formula>
    </cfRule>
    <cfRule type="cellIs" dxfId="3" priority="2" operator="between">
      <formula>0.5</formula>
      <formula>0.8</formula>
    </cfRule>
    <cfRule type="cellIs" dxfId="2" priority="3" operator="greaterThan">
      <formula>80</formula>
    </cfRule>
    <cfRule type="cellIs" dxfId="1" priority="4" operator="between">
      <formula>50</formula>
      <formula>80</formula>
    </cfRule>
    <cfRule type="cellIs" dxfId="0" priority="5" operator="lessThan">
      <formula>0.5</formula>
    </cfRule>
  </conditionalFormatting>
  <pageMargins left="0.62007900000000005" right="0.472441" top="0.472441" bottom="0.472441" header="0" footer="0"/>
  <pageSetup paperSize="9" scale="36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N28"/>
  <sheetViews>
    <sheetView zoomScaleNormal="100" workbookViewId="0">
      <selection sqref="A1:N28"/>
    </sheetView>
  </sheetViews>
  <sheetFormatPr defaultRowHeight="15" x14ac:dyDescent="0.2"/>
  <cols>
    <col min="5" max="5" width="4.5" customWidth="1"/>
    <col min="6" max="7" width="11.796875" bestFit="1" customWidth="1"/>
    <col min="8" max="11" width="11.296875" bestFit="1" customWidth="1"/>
    <col min="12" max="13" width="11.3984375" customWidth="1"/>
    <col min="14" max="14" width="12.8984375" customWidth="1"/>
  </cols>
  <sheetData>
    <row r="3" spans="1:14" x14ac:dyDescent="0.2">
      <c r="A3" s="225" t="s">
        <v>404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7"/>
    </row>
    <row r="4" spans="1:14" x14ac:dyDescent="0.2">
      <c r="A4" s="228"/>
      <c r="B4" s="229"/>
      <c r="C4" s="229"/>
      <c r="D4" s="229"/>
      <c r="E4" s="229"/>
      <c r="F4" s="229"/>
      <c r="G4" s="229"/>
      <c r="H4" s="229"/>
      <c r="I4" s="229"/>
      <c r="J4" s="229"/>
      <c r="K4" s="229"/>
      <c r="L4" s="229"/>
      <c r="M4" s="229"/>
      <c r="N4" s="230"/>
    </row>
    <row r="6" spans="1:14" x14ac:dyDescent="0.2">
      <c r="A6" s="233" t="s">
        <v>255</v>
      </c>
      <c r="B6" s="234"/>
      <c r="C6" s="234"/>
      <c r="D6" s="234"/>
      <c r="E6" s="234"/>
      <c r="F6" s="71" t="s">
        <v>394</v>
      </c>
      <c r="G6" s="71" t="s">
        <v>395</v>
      </c>
      <c r="H6" s="71" t="s">
        <v>396</v>
      </c>
      <c r="I6" s="71" t="s">
        <v>397</v>
      </c>
      <c r="J6" s="71" t="s">
        <v>398</v>
      </c>
      <c r="K6" s="71" t="s">
        <v>399</v>
      </c>
      <c r="L6" s="71" t="s">
        <v>400</v>
      </c>
      <c r="M6" s="71" t="s">
        <v>401</v>
      </c>
      <c r="N6" s="72" t="s">
        <v>402</v>
      </c>
    </row>
    <row r="7" spans="1:14" x14ac:dyDescent="0.2">
      <c r="A7" s="235"/>
      <c r="B7" s="236"/>
      <c r="C7" s="236"/>
      <c r="D7" s="236"/>
      <c r="E7" s="236"/>
      <c r="F7" s="236"/>
      <c r="G7" s="236"/>
      <c r="H7" s="236"/>
      <c r="I7" s="236"/>
      <c r="J7" s="236"/>
      <c r="K7" s="236"/>
      <c r="L7" s="236"/>
      <c r="M7" s="236"/>
      <c r="N7" s="237"/>
    </row>
    <row r="8" spans="1:14" ht="15.75" thickBot="1" x14ac:dyDescent="0.25">
      <c r="A8" s="223" t="str">
        <f>RESUMO!A6</f>
        <v>01 - TRABALHOS PRELIMINARES</v>
      </c>
      <c r="B8" s="224"/>
      <c r="C8" s="224"/>
      <c r="D8" s="224"/>
      <c r="E8" s="224"/>
      <c r="F8" s="61">
        <v>3530.59</v>
      </c>
      <c r="G8" s="61">
        <v>3530.6</v>
      </c>
      <c r="H8" s="62"/>
      <c r="I8" s="62"/>
      <c r="J8" s="62"/>
      <c r="K8" s="62"/>
      <c r="L8" s="58"/>
      <c r="M8" s="58"/>
      <c r="N8" s="68">
        <f>RESUMO!U6</f>
        <v>7061.1900000000005</v>
      </c>
    </row>
    <row r="9" spans="1:14" ht="16.5" thickTop="1" thickBot="1" x14ac:dyDescent="0.25">
      <c r="A9" s="223" t="str">
        <f>RESUMO!A7</f>
        <v xml:space="preserve">02 - ADMINISTRAÇÃO LOCAL </v>
      </c>
      <c r="B9" s="224"/>
      <c r="C9" s="224"/>
      <c r="D9" s="224"/>
      <c r="E9" s="224"/>
      <c r="F9" s="61">
        <v>8709.86</v>
      </c>
      <c r="G9" s="61">
        <v>8709.8700000000008</v>
      </c>
      <c r="H9" s="62"/>
      <c r="I9" s="62"/>
      <c r="J9" s="62"/>
      <c r="K9" s="62"/>
      <c r="L9" s="58"/>
      <c r="M9" s="58"/>
      <c r="N9" s="68">
        <f>RESUMO!U7</f>
        <v>17419.73</v>
      </c>
    </row>
    <row r="10" spans="1:14" ht="16.5" thickTop="1" thickBot="1" x14ac:dyDescent="0.25">
      <c r="A10" s="223" t="str">
        <f>RESUMO!A8</f>
        <v>03 - SERVIÇOS INICIAIS</v>
      </c>
      <c r="B10" s="224"/>
      <c r="C10" s="224"/>
      <c r="D10" s="224"/>
      <c r="E10" s="224"/>
      <c r="F10" s="61">
        <v>740.13</v>
      </c>
      <c r="G10" s="57"/>
      <c r="H10" s="62"/>
      <c r="I10" s="62"/>
      <c r="J10" s="62"/>
      <c r="K10" s="62"/>
      <c r="L10" s="58"/>
      <c r="M10" s="58"/>
      <c r="N10" s="68">
        <f>RESUMO!U8</f>
        <v>740.13</v>
      </c>
    </row>
    <row r="11" spans="1:14" ht="16.5" thickTop="1" thickBot="1" x14ac:dyDescent="0.25">
      <c r="A11" s="223" t="str">
        <f>RESUMO!A9</f>
        <v>04 - MOVIMENTO DE TERRA</v>
      </c>
      <c r="B11" s="224"/>
      <c r="C11" s="224"/>
      <c r="D11" s="224"/>
      <c r="E11" s="224"/>
      <c r="F11" s="61">
        <v>1009.39</v>
      </c>
      <c r="G11" s="61">
        <v>1009.39</v>
      </c>
      <c r="H11" s="61">
        <v>1009.39</v>
      </c>
      <c r="I11" s="61">
        <v>1009.39</v>
      </c>
      <c r="J11" s="57"/>
      <c r="K11" s="57"/>
      <c r="L11" s="58"/>
      <c r="M11" s="58"/>
      <c r="N11" s="68">
        <f>RESUMO!U9</f>
        <v>4037.56</v>
      </c>
    </row>
    <row r="12" spans="1:14" ht="16.5" thickTop="1" thickBot="1" x14ac:dyDescent="0.25">
      <c r="A12" s="223" t="str">
        <f>RESUMO!A10</f>
        <v>05 - INFRAESTRUTURA</v>
      </c>
      <c r="B12" s="224"/>
      <c r="C12" s="224"/>
      <c r="D12" s="224"/>
      <c r="E12" s="224"/>
      <c r="F12" s="61">
        <v>1380.55</v>
      </c>
      <c r="G12" s="61">
        <v>1380.55</v>
      </c>
      <c r="H12" s="61">
        <v>1380.55</v>
      </c>
      <c r="I12" s="61">
        <v>1380.55</v>
      </c>
      <c r="J12" s="61">
        <v>1380.55</v>
      </c>
      <c r="K12" s="61">
        <v>1380.56</v>
      </c>
      <c r="L12" s="58"/>
      <c r="M12" s="58"/>
      <c r="N12" s="68">
        <f>RESUMO!U10</f>
        <v>8283.33</v>
      </c>
    </row>
    <row r="13" spans="1:14" ht="16.5" thickTop="1" thickBot="1" x14ac:dyDescent="0.25">
      <c r="A13" s="223" t="str">
        <f>RESUMO!A11</f>
        <v>06 - SUPRAESTRUTURA</v>
      </c>
      <c r="B13" s="224"/>
      <c r="C13" s="224"/>
      <c r="D13" s="224"/>
      <c r="E13" s="224"/>
      <c r="F13" s="58"/>
      <c r="G13" s="58"/>
      <c r="H13" s="61">
        <v>617.17999999999995</v>
      </c>
      <c r="I13" s="61">
        <v>617.17999999999995</v>
      </c>
      <c r="J13" s="61">
        <v>617.17999999999995</v>
      </c>
      <c r="K13" s="61">
        <v>617.17999999999995</v>
      </c>
      <c r="L13" s="61">
        <v>617.17999999999995</v>
      </c>
      <c r="M13" s="61">
        <v>617.19000000000005</v>
      </c>
      <c r="N13" s="68">
        <f>RESUMO!U11</f>
        <v>3703.12</v>
      </c>
    </row>
    <row r="14" spans="1:14" ht="16.5" thickTop="1" thickBot="1" x14ac:dyDescent="0.25">
      <c r="A14" s="223" t="str">
        <f>RESUMO!A12</f>
        <v>07 - PAREDES E PAINÉIS</v>
      </c>
      <c r="B14" s="224"/>
      <c r="C14" s="224"/>
      <c r="D14" s="224"/>
      <c r="E14" s="224"/>
      <c r="F14" s="58"/>
      <c r="G14" s="58"/>
      <c r="H14" s="67"/>
      <c r="I14" s="67"/>
      <c r="J14" s="61">
        <v>982.52</v>
      </c>
      <c r="K14" s="61">
        <v>982.52</v>
      </c>
      <c r="L14" s="61">
        <v>982.52</v>
      </c>
      <c r="M14" s="61">
        <v>982.52</v>
      </c>
      <c r="N14" s="68">
        <f>RESUMO!U12</f>
        <v>3930.0749999999998</v>
      </c>
    </row>
    <row r="15" spans="1:14" ht="16.5" thickTop="1" thickBot="1" x14ac:dyDescent="0.25">
      <c r="A15" s="223" t="str">
        <f>RESUMO!A13</f>
        <v>08 - COBERTURA</v>
      </c>
      <c r="B15" s="224"/>
      <c r="C15" s="224"/>
      <c r="D15" s="224"/>
      <c r="E15" s="224"/>
      <c r="F15" s="58"/>
      <c r="G15" s="58"/>
      <c r="H15" s="67"/>
      <c r="I15" s="67"/>
      <c r="J15" s="61">
        <v>5910.71</v>
      </c>
      <c r="K15" s="61">
        <v>5910.71</v>
      </c>
      <c r="L15" s="61">
        <v>5910.71</v>
      </c>
      <c r="M15" s="61">
        <v>5910.72</v>
      </c>
      <c r="N15" s="68">
        <f>RESUMO!U13</f>
        <v>23642.86</v>
      </c>
    </row>
    <row r="16" spans="1:14" ht="16.5" thickTop="1" thickBot="1" x14ac:dyDescent="0.25">
      <c r="A16" s="223" t="str">
        <f>RESUMO!A14</f>
        <v>09 - ESQUADRIAS</v>
      </c>
      <c r="B16" s="224"/>
      <c r="C16" s="224"/>
      <c r="D16" s="224"/>
      <c r="E16" s="224"/>
      <c r="F16" s="58"/>
      <c r="G16" s="58"/>
      <c r="H16" s="57"/>
      <c r="I16" s="57"/>
      <c r="J16" s="61">
        <v>1955.77</v>
      </c>
      <c r="K16" s="61">
        <v>1955.77</v>
      </c>
      <c r="L16" s="61">
        <v>1955.77</v>
      </c>
      <c r="M16" s="61">
        <v>1955.78</v>
      </c>
      <c r="N16" s="68">
        <f>RESUMO!U14</f>
        <v>7823.1100000000006</v>
      </c>
    </row>
    <row r="17" spans="1:14" ht="16.5" thickTop="1" thickBot="1" x14ac:dyDescent="0.25">
      <c r="A17" s="223" t="str">
        <f>RESUMO!A15</f>
        <v>10 - PAVIMENTAÇÃO</v>
      </c>
      <c r="B17" s="224"/>
      <c r="C17" s="224"/>
      <c r="D17" s="224"/>
      <c r="E17" s="224"/>
      <c r="F17" s="58"/>
      <c r="G17" s="58"/>
      <c r="H17" s="60"/>
      <c r="I17" s="60"/>
      <c r="J17" s="61">
        <v>2550.56</v>
      </c>
      <c r="K17" s="61">
        <v>2550.56</v>
      </c>
      <c r="L17" s="61">
        <v>2550.56</v>
      </c>
      <c r="M17" s="61">
        <v>2550.56</v>
      </c>
      <c r="N17" s="68">
        <f>RESUMO!U15</f>
        <v>10202.25</v>
      </c>
    </row>
    <row r="18" spans="1:14" ht="16.5" thickTop="1" thickBot="1" x14ac:dyDescent="0.25">
      <c r="A18" s="223" t="str">
        <f>RESUMO!A16</f>
        <v>11 - REVESTIMENTO</v>
      </c>
      <c r="B18" s="224"/>
      <c r="C18" s="224"/>
      <c r="D18" s="224"/>
      <c r="E18" s="224"/>
      <c r="F18" s="58"/>
      <c r="G18" s="58"/>
      <c r="H18" s="60"/>
      <c r="I18" s="60"/>
      <c r="J18" s="61">
        <v>971.02</v>
      </c>
      <c r="K18" s="61">
        <v>971.02</v>
      </c>
      <c r="L18" s="61">
        <v>971.02</v>
      </c>
      <c r="M18" s="61">
        <v>971.03</v>
      </c>
      <c r="N18" s="68">
        <f>RESUMO!U16</f>
        <v>3884.09</v>
      </c>
    </row>
    <row r="19" spans="1:14" ht="16.5" thickTop="1" thickBot="1" x14ac:dyDescent="0.25">
      <c r="A19" s="223" t="str">
        <f>RESUMO!A17</f>
        <v>12 - INSTALAÇÕES ELÉTRICAS</v>
      </c>
      <c r="B19" s="224"/>
      <c r="C19" s="224"/>
      <c r="D19" s="224"/>
      <c r="E19" s="224"/>
      <c r="F19" s="58"/>
      <c r="G19" s="58"/>
      <c r="H19" s="61">
        <v>867.73</v>
      </c>
      <c r="I19" s="61">
        <v>867.73</v>
      </c>
      <c r="J19" s="61">
        <v>867.73</v>
      </c>
      <c r="K19" s="61">
        <v>867.73</v>
      </c>
      <c r="L19" s="61">
        <v>867.73</v>
      </c>
      <c r="M19" s="61">
        <v>867.73</v>
      </c>
      <c r="N19" s="68">
        <f>RESUMO!U17</f>
        <v>5206.4000000000005</v>
      </c>
    </row>
    <row r="20" spans="1:14" ht="16.5" thickTop="1" thickBot="1" x14ac:dyDescent="0.25">
      <c r="A20" s="223" t="str">
        <f>RESUMO!A18</f>
        <v>13 - INSTALAÇÕES HIDRÁULICAS</v>
      </c>
      <c r="B20" s="224"/>
      <c r="C20" s="224"/>
      <c r="D20" s="224"/>
      <c r="E20" s="224"/>
      <c r="F20" s="58"/>
      <c r="G20" s="58"/>
      <c r="H20" s="60"/>
      <c r="I20" s="60"/>
      <c r="J20" s="57"/>
      <c r="K20" s="57"/>
      <c r="L20" s="57"/>
      <c r="M20" s="61">
        <v>2427.48</v>
      </c>
      <c r="N20" s="68">
        <f>RESUMO!U18</f>
        <v>2427.48</v>
      </c>
    </row>
    <row r="21" spans="1:14" ht="17.25" thickTop="1" thickBot="1" x14ac:dyDescent="0.3">
      <c r="A21" s="223" t="str">
        <f>RESUMO!A19</f>
        <v>14 - INSTALAÇÕES DE COMBATE A INCÊNDIO</v>
      </c>
      <c r="B21" s="224"/>
      <c r="C21" s="224"/>
      <c r="D21" s="224"/>
      <c r="E21" s="224"/>
      <c r="F21" s="58"/>
      <c r="G21" s="58"/>
      <c r="H21" s="60"/>
      <c r="I21" s="60"/>
      <c r="J21" s="57"/>
      <c r="K21" s="57"/>
      <c r="L21" s="57"/>
      <c r="M21" s="250">
        <v>471.96</v>
      </c>
      <c r="N21" s="68">
        <f>RESUMO!U19</f>
        <v>471.96</v>
      </c>
    </row>
    <row r="22" spans="1:14" ht="16.5" thickTop="1" thickBot="1" x14ac:dyDescent="0.25">
      <c r="A22" s="223" t="str">
        <f>RESUMO!A20</f>
        <v>15 - INSTALAÇÕES SANITÁRIAS</v>
      </c>
      <c r="B22" s="224"/>
      <c r="C22" s="224"/>
      <c r="D22" s="224"/>
      <c r="E22" s="224"/>
      <c r="F22" s="58"/>
      <c r="G22" s="58"/>
      <c r="H22" s="60"/>
      <c r="I22" s="60"/>
      <c r="J22" s="63"/>
      <c r="K22" s="61">
        <v>1517.92</v>
      </c>
      <c r="L22" s="61">
        <v>1517.92</v>
      </c>
      <c r="M22" s="61">
        <v>1517.93</v>
      </c>
      <c r="N22" s="68">
        <f>RESUMO!U20</f>
        <v>4553.7800000000007</v>
      </c>
    </row>
    <row r="23" spans="1:14" ht="16.5" thickTop="1" thickBot="1" x14ac:dyDescent="0.25">
      <c r="A23" s="223" t="str">
        <f>RESUMO!A21</f>
        <v>16 - LOUÇAS E ACESSÓRIOS</v>
      </c>
      <c r="B23" s="224"/>
      <c r="C23" s="224"/>
      <c r="D23" s="224"/>
      <c r="E23" s="224"/>
      <c r="F23" s="58"/>
      <c r="G23" s="58"/>
      <c r="H23" s="60"/>
      <c r="I23" s="60"/>
      <c r="J23" s="63"/>
      <c r="K23" s="61">
        <v>1161.6099999999999</v>
      </c>
      <c r="L23" s="61">
        <v>1161.6099999999999</v>
      </c>
      <c r="M23" s="61">
        <v>1161.6199999999999</v>
      </c>
      <c r="N23" s="68">
        <f>RESUMO!U21</f>
        <v>3484.85</v>
      </c>
    </row>
    <row r="24" spans="1:14" ht="16.5" thickTop="1" thickBot="1" x14ac:dyDescent="0.25">
      <c r="A24" s="223" t="str">
        <f>RESUMO!A22</f>
        <v>17 - FORRO</v>
      </c>
      <c r="B24" s="224"/>
      <c r="C24" s="224"/>
      <c r="D24" s="224"/>
      <c r="E24" s="224"/>
      <c r="F24" s="58"/>
      <c r="G24" s="58"/>
      <c r="H24" s="60"/>
      <c r="I24" s="60"/>
      <c r="J24" s="63"/>
      <c r="K24" s="63"/>
      <c r="L24" s="61">
        <v>1502.78</v>
      </c>
      <c r="M24" s="57"/>
      <c r="N24" s="68">
        <f>RESUMO!U22</f>
        <v>1502.7750000000001</v>
      </c>
    </row>
    <row r="25" spans="1:14" ht="16.5" thickTop="1" thickBot="1" x14ac:dyDescent="0.25">
      <c r="A25" s="223" t="str">
        <f>RESUMO!A23</f>
        <v>18 - PINTURA</v>
      </c>
      <c r="B25" s="224"/>
      <c r="C25" s="224"/>
      <c r="D25" s="224"/>
      <c r="E25" s="224"/>
      <c r="F25" s="58"/>
      <c r="G25" s="58"/>
      <c r="H25" s="60"/>
      <c r="I25" s="60"/>
      <c r="J25" s="63"/>
      <c r="K25" s="63"/>
      <c r="L25" s="251">
        <v>7462.67</v>
      </c>
      <c r="M25" s="61">
        <v>7462.68</v>
      </c>
      <c r="N25" s="68">
        <f>RESUMO!U23</f>
        <v>14925.35</v>
      </c>
    </row>
    <row r="26" spans="1:14" ht="16.5" thickTop="1" thickBot="1" x14ac:dyDescent="0.25">
      <c r="A26" s="223" t="str">
        <f>RESUMO!A24</f>
        <v>19 - LIMPEZA DA OBRA</v>
      </c>
      <c r="B26" s="224"/>
      <c r="C26" s="224"/>
      <c r="D26" s="224"/>
      <c r="E26" s="224"/>
      <c r="F26" s="145"/>
      <c r="G26" s="145"/>
      <c r="H26" s="146"/>
      <c r="I26" s="146"/>
      <c r="J26" s="63"/>
      <c r="K26" s="63"/>
      <c r="L26" s="63"/>
      <c r="M26" s="251">
        <v>1717.28</v>
      </c>
      <c r="N26" s="68">
        <f>RESUMO!U24</f>
        <v>1717.28</v>
      </c>
    </row>
    <row r="27" spans="1:14" ht="15.75" thickTop="1" x14ac:dyDescent="0.2">
      <c r="A27" s="231" t="str">
        <f>RESUMO!A25</f>
        <v>20 - EQUIPAMENTOS</v>
      </c>
      <c r="B27" s="232"/>
      <c r="C27" s="232"/>
      <c r="D27" s="232"/>
      <c r="E27" s="232"/>
      <c r="F27" s="59"/>
      <c r="G27" s="59"/>
      <c r="H27" s="43"/>
      <c r="I27" s="43"/>
      <c r="J27" s="64"/>
      <c r="K27" s="64"/>
      <c r="L27" s="65"/>
      <c r="M27" s="66">
        <v>59627.5</v>
      </c>
      <c r="N27" s="68">
        <f>RESUMO!U25</f>
        <v>59627.499999999993</v>
      </c>
    </row>
    <row r="28" spans="1:14" x14ac:dyDescent="0.2">
      <c r="A28" s="69"/>
      <c r="B28" s="70"/>
      <c r="C28" s="70"/>
      <c r="D28" s="70"/>
      <c r="E28" s="70"/>
      <c r="F28" s="73">
        <f>SUM(F8:F27)</f>
        <v>15370.519999999999</v>
      </c>
      <c r="G28" s="73">
        <f>SUM(G8:G27)</f>
        <v>14630.41</v>
      </c>
      <c r="H28" s="73">
        <f>SUM(H11:H27)</f>
        <v>3874.85</v>
      </c>
      <c r="I28" s="73">
        <f>SUM(I11:I27)</f>
        <v>3874.85</v>
      </c>
      <c r="J28" s="73">
        <f>SUM(J11:J27)</f>
        <v>15236.039999999999</v>
      </c>
      <c r="K28" s="73">
        <f>SUM(K11:K27)</f>
        <v>17915.580000000002</v>
      </c>
      <c r="L28" s="73">
        <f>SUM(L13:L27)</f>
        <v>25500.47</v>
      </c>
      <c r="M28" s="73">
        <f>SUM(M13:M27)</f>
        <v>88241.98</v>
      </c>
      <c r="N28" s="74">
        <f>SUM(N8:N27)</f>
        <v>184644.81999999998</v>
      </c>
    </row>
  </sheetData>
  <mergeCells count="23">
    <mergeCell ref="A26:E26"/>
    <mergeCell ref="A3:N4"/>
    <mergeCell ref="A23:E23"/>
    <mergeCell ref="A24:E24"/>
    <mergeCell ref="A25:E25"/>
    <mergeCell ref="A27:E27"/>
    <mergeCell ref="A6:E6"/>
    <mergeCell ref="A7:N7"/>
    <mergeCell ref="A16:E16"/>
    <mergeCell ref="A17:E17"/>
    <mergeCell ref="A18:E18"/>
    <mergeCell ref="A19:E19"/>
    <mergeCell ref="A21:E21"/>
    <mergeCell ref="A22:E22"/>
    <mergeCell ref="A20:E20"/>
    <mergeCell ref="A8:E8"/>
    <mergeCell ref="A9:E9"/>
    <mergeCell ref="A15:E15"/>
    <mergeCell ref="A10:E10"/>
    <mergeCell ref="A11:E11"/>
    <mergeCell ref="A12:E12"/>
    <mergeCell ref="A13:E13"/>
    <mergeCell ref="A14:E14"/>
  </mergeCells>
  <pageMargins left="0.62007900000000005" right="0.472441" top="0.472441" bottom="0.472441" header="0" footer="0"/>
  <pageSetup paperSize="9" scale="68" fitToHeight="0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44"/>
  <sheetViews>
    <sheetView topLeftCell="A17" workbookViewId="0">
      <selection sqref="A1:D44"/>
    </sheetView>
  </sheetViews>
  <sheetFormatPr defaultRowHeight="15" x14ac:dyDescent="0.2"/>
  <cols>
    <col min="2" max="2" width="21.69921875" customWidth="1"/>
    <col min="3" max="3" width="19.5" customWidth="1"/>
    <col min="4" max="4" width="19.59765625" customWidth="1"/>
  </cols>
  <sheetData>
    <row r="1" spans="1:4" ht="66" customHeight="1" x14ac:dyDescent="0.2"/>
    <row r="2" spans="1:4" x14ac:dyDescent="0.2">
      <c r="A2" s="239" t="s">
        <v>253</v>
      </c>
      <c r="B2" s="239"/>
      <c r="C2" s="239"/>
      <c r="D2" s="239"/>
    </row>
    <row r="3" spans="1:4" x14ac:dyDescent="0.2">
      <c r="A3" s="29"/>
      <c r="B3" s="30"/>
      <c r="C3" s="30"/>
      <c r="D3" s="30"/>
    </row>
    <row r="4" spans="1:4" x14ac:dyDescent="0.2">
      <c r="A4" s="240" t="s">
        <v>405</v>
      </c>
      <c r="B4" s="240"/>
      <c r="C4" s="240"/>
      <c r="D4" s="240"/>
    </row>
    <row r="5" spans="1:4" x14ac:dyDescent="0.2">
      <c r="A5" s="240"/>
      <c r="B5" s="240"/>
      <c r="C5" s="240"/>
      <c r="D5" s="240"/>
    </row>
    <row r="6" spans="1:4" x14ac:dyDescent="0.2">
      <c r="A6" s="240"/>
      <c r="B6" s="240"/>
      <c r="C6" s="240"/>
      <c r="D6" s="240"/>
    </row>
    <row r="7" spans="1:4" x14ac:dyDescent="0.2">
      <c r="A7" s="241"/>
      <c r="B7" s="241"/>
      <c r="C7" s="241"/>
      <c r="D7" s="241"/>
    </row>
    <row r="8" spans="1:4" x14ac:dyDescent="0.2">
      <c r="A8" s="31"/>
      <c r="B8" s="31"/>
      <c r="C8" s="31"/>
      <c r="D8" s="31"/>
    </row>
    <row r="9" spans="1:4" x14ac:dyDescent="0.2">
      <c r="A9" s="32" t="s">
        <v>254</v>
      </c>
      <c r="B9" s="32" t="s">
        <v>255</v>
      </c>
      <c r="C9" s="32" t="s">
        <v>256</v>
      </c>
      <c r="D9" s="32" t="s">
        <v>257</v>
      </c>
    </row>
    <row r="10" spans="1:4" x14ac:dyDescent="0.2">
      <c r="A10" s="238" t="s">
        <v>258</v>
      </c>
      <c r="B10" s="238"/>
      <c r="C10" s="238"/>
      <c r="D10" s="238"/>
    </row>
    <row r="11" spans="1:4" x14ac:dyDescent="0.2">
      <c r="A11" s="33" t="s">
        <v>259</v>
      </c>
      <c r="B11" s="34" t="s">
        <v>260</v>
      </c>
      <c r="C11" s="35">
        <v>20</v>
      </c>
      <c r="D11" s="35">
        <v>20</v>
      </c>
    </row>
    <row r="12" spans="1:4" x14ac:dyDescent="0.2">
      <c r="A12" s="33" t="s">
        <v>261</v>
      </c>
      <c r="B12" s="34" t="s">
        <v>262</v>
      </c>
      <c r="C12" s="35">
        <v>1.5</v>
      </c>
      <c r="D12" s="35">
        <v>1.5</v>
      </c>
    </row>
    <row r="13" spans="1:4" x14ac:dyDescent="0.2">
      <c r="A13" s="33" t="s">
        <v>263</v>
      </c>
      <c r="B13" s="34" t="s">
        <v>264</v>
      </c>
      <c r="C13" s="35">
        <v>1</v>
      </c>
      <c r="D13" s="35">
        <v>1</v>
      </c>
    </row>
    <row r="14" spans="1:4" x14ac:dyDescent="0.2">
      <c r="A14" s="33" t="s">
        <v>265</v>
      </c>
      <c r="B14" s="34" t="s">
        <v>266</v>
      </c>
      <c r="C14" s="35">
        <v>0.2</v>
      </c>
      <c r="D14" s="35">
        <v>0.2</v>
      </c>
    </row>
    <row r="15" spans="1:4" x14ac:dyDescent="0.2">
      <c r="A15" s="33" t="s">
        <v>267</v>
      </c>
      <c r="B15" s="34" t="s">
        <v>268</v>
      </c>
      <c r="C15" s="35">
        <v>0.6</v>
      </c>
      <c r="D15" s="35">
        <v>0.6</v>
      </c>
    </row>
    <row r="16" spans="1:4" x14ac:dyDescent="0.2">
      <c r="A16" s="33" t="s">
        <v>269</v>
      </c>
      <c r="B16" s="34" t="s">
        <v>270</v>
      </c>
      <c r="C16" s="35">
        <v>2.5</v>
      </c>
      <c r="D16" s="35">
        <v>2.5</v>
      </c>
    </row>
    <row r="17" spans="1:4" x14ac:dyDescent="0.2">
      <c r="A17" s="33" t="s">
        <v>271</v>
      </c>
      <c r="B17" s="34" t="s">
        <v>272</v>
      </c>
      <c r="C17" s="35">
        <v>3</v>
      </c>
      <c r="D17" s="35">
        <v>3</v>
      </c>
    </row>
    <row r="18" spans="1:4" x14ac:dyDescent="0.2">
      <c r="A18" s="33" t="s">
        <v>273</v>
      </c>
      <c r="B18" s="34" t="s">
        <v>274</v>
      </c>
      <c r="C18" s="35">
        <v>8</v>
      </c>
      <c r="D18" s="35">
        <v>8</v>
      </c>
    </row>
    <row r="19" spans="1:4" x14ac:dyDescent="0.2">
      <c r="A19" s="33" t="s">
        <v>275</v>
      </c>
      <c r="B19" s="34" t="s">
        <v>276</v>
      </c>
      <c r="C19" s="35">
        <v>1</v>
      </c>
      <c r="D19" s="35">
        <v>1</v>
      </c>
    </row>
    <row r="20" spans="1:4" x14ac:dyDescent="0.2">
      <c r="A20" s="36" t="s">
        <v>277</v>
      </c>
      <c r="B20" s="37" t="s">
        <v>278</v>
      </c>
      <c r="C20" s="38">
        <f>SUM(C11:C19)</f>
        <v>37.799999999999997</v>
      </c>
      <c r="D20" s="38">
        <f>SUM(D11:D19)</f>
        <v>37.799999999999997</v>
      </c>
    </row>
    <row r="21" spans="1:4" x14ac:dyDescent="0.2">
      <c r="A21" s="238" t="s">
        <v>279</v>
      </c>
      <c r="B21" s="238"/>
      <c r="C21" s="238"/>
      <c r="D21" s="238"/>
    </row>
    <row r="22" spans="1:4" x14ac:dyDescent="0.2">
      <c r="A22" s="33" t="s">
        <v>280</v>
      </c>
      <c r="B22" s="34" t="s">
        <v>281</v>
      </c>
      <c r="C22" s="35">
        <v>17.88</v>
      </c>
      <c r="D22" s="39" t="s">
        <v>282</v>
      </c>
    </row>
    <row r="23" spans="1:4" x14ac:dyDescent="0.2">
      <c r="A23" s="33" t="s">
        <v>283</v>
      </c>
      <c r="B23" s="34" t="s">
        <v>284</v>
      </c>
      <c r="C23" s="35">
        <v>3.95</v>
      </c>
      <c r="D23" s="39" t="s">
        <v>282</v>
      </c>
    </row>
    <row r="24" spans="1:4" x14ac:dyDescent="0.2">
      <c r="A24" s="33" t="s">
        <v>285</v>
      </c>
      <c r="B24" s="34" t="s">
        <v>286</v>
      </c>
      <c r="C24" s="35">
        <v>0.87</v>
      </c>
      <c r="D24" s="35">
        <v>0.66</v>
      </c>
    </row>
    <row r="25" spans="1:4" x14ac:dyDescent="0.2">
      <c r="A25" s="33" t="s">
        <v>287</v>
      </c>
      <c r="B25" s="34" t="s">
        <v>288</v>
      </c>
      <c r="C25" s="35">
        <v>10.96</v>
      </c>
      <c r="D25" s="35">
        <v>8.33</v>
      </c>
    </row>
    <row r="26" spans="1:4" x14ac:dyDescent="0.2">
      <c r="A26" s="33" t="s">
        <v>289</v>
      </c>
      <c r="B26" s="34" t="s">
        <v>290</v>
      </c>
      <c r="C26" s="35">
        <v>7.0000000000000007E-2</v>
      </c>
      <c r="D26" s="35">
        <v>0.05</v>
      </c>
    </row>
    <row r="27" spans="1:4" x14ac:dyDescent="0.2">
      <c r="A27" s="33" t="s">
        <v>291</v>
      </c>
      <c r="B27" s="34" t="s">
        <v>292</v>
      </c>
      <c r="C27" s="35">
        <v>0.73</v>
      </c>
      <c r="D27" s="35">
        <v>0.56000000000000005</v>
      </c>
    </row>
    <row r="28" spans="1:4" x14ac:dyDescent="0.2">
      <c r="A28" s="33" t="s">
        <v>293</v>
      </c>
      <c r="B28" s="34" t="s">
        <v>294</v>
      </c>
      <c r="C28" s="35">
        <v>1.5</v>
      </c>
      <c r="D28" s="39" t="s">
        <v>282</v>
      </c>
    </row>
    <row r="29" spans="1:4" x14ac:dyDescent="0.2">
      <c r="A29" s="33" t="s">
        <v>295</v>
      </c>
      <c r="B29" s="34" t="s">
        <v>296</v>
      </c>
      <c r="C29" s="35">
        <v>0.11</v>
      </c>
      <c r="D29" s="35">
        <v>0.08</v>
      </c>
    </row>
    <row r="30" spans="1:4" x14ac:dyDescent="0.2">
      <c r="A30" s="33" t="s">
        <v>297</v>
      </c>
      <c r="B30" s="34" t="s">
        <v>298</v>
      </c>
      <c r="C30" s="35">
        <v>11.11</v>
      </c>
      <c r="D30" s="35">
        <v>8.4499999999999993</v>
      </c>
    </row>
    <row r="31" spans="1:4" x14ac:dyDescent="0.2">
      <c r="A31" s="33" t="s">
        <v>299</v>
      </c>
      <c r="B31" s="34" t="s">
        <v>300</v>
      </c>
      <c r="C31" s="35">
        <v>0.04</v>
      </c>
      <c r="D31" s="35">
        <v>0.03</v>
      </c>
    </row>
    <row r="32" spans="1:4" ht="25.5" x14ac:dyDescent="0.2">
      <c r="A32" s="36" t="s">
        <v>301</v>
      </c>
      <c r="B32" s="40" t="s">
        <v>302</v>
      </c>
      <c r="C32" s="38">
        <f>SUM(C22:C31)</f>
        <v>47.219999999999992</v>
      </c>
      <c r="D32" s="38">
        <f>D24+D25+D26+D27+D29+D30+D31</f>
        <v>18.160000000000004</v>
      </c>
    </row>
    <row r="33" spans="1:4" x14ac:dyDescent="0.2">
      <c r="A33" s="238" t="s">
        <v>303</v>
      </c>
      <c r="B33" s="238"/>
      <c r="C33" s="238"/>
      <c r="D33" s="238"/>
    </row>
    <row r="34" spans="1:4" x14ac:dyDescent="0.2">
      <c r="A34" s="33" t="s">
        <v>304</v>
      </c>
      <c r="B34" s="34" t="s">
        <v>305</v>
      </c>
      <c r="C34" s="35">
        <v>4.55</v>
      </c>
      <c r="D34" s="35">
        <v>3.46</v>
      </c>
    </row>
    <row r="35" spans="1:4" x14ac:dyDescent="0.2">
      <c r="A35" s="33" t="s">
        <v>306</v>
      </c>
      <c r="B35" s="34" t="s">
        <v>307</v>
      </c>
      <c r="C35" s="35">
        <v>0.11</v>
      </c>
      <c r="D35" s="35">
        <v>0.08</v>
      </c>
    </row>
    <row r="36" spans="1:4" x14ac:dyDescent="0.2">
      <c r="A36" s="33" t="s">
        <v>308</v>
      </c>
      <c r="B36" s="34" t="s">
        <v>309</v>
      </c>
      <c r="C36" s="35">
        <v>3.15</v>
      </c>
      <c r="D36" s="35">
        <v>2.4</v>
      </c>
    </row>
    <row r="37" spans="1:4" x14ac:dyDescent="0.2">
      <c r="A37" s="33" t="s">
        <v>310</v>
      </c>
      <c r="B37" s="34" t="s">
        <v>311</v>
      </c>
      <c r="C37" s="35">
        <v>2.61</v>
      </c>
      <c r="D37" s="35">
        <v>1.99</v>
      </c>
    </row>
    <row r="38" spans="1:4" x14ac:dyDescent="0.2">
      <c r="A38" s="33" t="s">
        <v>312</v>
      </c>
      <c r="B38" s="34" t="s">
        <v>313</v>
      </c>
      <c r="C38" s="35">
        <v>0.38</v>
      </c>
      <c r="D38" s="35">
        <v>0.28999999999999998</v>
      </c>
    </row>
    <row r="39" spans="1:4" ht="38.25" x14ac:dyDescent="0.2">
      <c r="A39" s="36" t="s">
        <v>314</v>
      </c>
      <c r="B39" s="40" t="s">
        <v>315</v>
      </c>
      <c r="C39" s="38">
        <f>SUM(C34:C38)</f>
        <v>10.8</v>
      </c>
      <c r="D39" s="38">
        <f>SUM(D34:D38)</f>
        <v>8.2199999999999989</v>
      </c>
    </row>
    <row r="40" spans="1:4" x14ac:dyDescent="0.2">
      <c r="A40" s="238" t="s">
        <v>316</v>
      </c>
      <c r="B40" s="238"/>
      <c r="C40" s="238"/>
      <c r="D40" s="238"/>
    </row>
    <row r="41" spans="1:4" ht="37.5" customHeight="1" x14ac:dyDescent="0.2">
      <c r="A41" s="33" t="s">
        <v>317</v>
      </c>
      <c r="B41" s="41" t="s">
        <v>318</v>
      </c>
      <c r="C41" s="35">
        <v>17.850000000000001</v>
      </c>
      <c r="D41" s="35">
        <v>6.86</v>
      </c>
    </row>
    <row r="42" spans="1:4" ht="69.75" customHeight="1" x14ac:dyDescent="0.2">
      <c r="A42" s="33" t="s">
        <v>319</v>
      </c>
      <c r="B42" s="41" t="s">
        <v>320</v>
      </c>
      <c r="C42" s="35">
        <v>0.41</v>
      </c>
      <c r="D42" s="35">
        <v>0.31</v>
      </c>
    </row>
    <row r="43" spans="1:4" x14ac:dyDescent="0.2">
      <c r="A43" s="36" t="s">
        <v>321</v>
      </c>
      <c r="B43" s="37" t="s">
        <v>278</v>
      </c>
      <c r="C43" s="38">
        <f>SUM(C41:C42)</f>
        <v>18.260000000000002</v>
      </c>
      <c r="D43" s="38">
        <f>SUM(D41:D42)</f>
        <v>7.17</v>
      </c>
    </row>
    <row r="44" spans="1:4" x14ac:dyDescent="0.2">
      <c r="A44" s="32"/>
      <c r="B44" s="32" t="s">
        <v>322</v>
      </c>
      <c r="C44" s="42">
        <f>C43+C39+C32+C20</f>
        <v>114.08</v>
      </c>
      <c r="D44" s="42">
        <f>D43+D39+D32+D20</f>
        <v>71.349999999999994</v>
      </c>
    </row>
  </sheetData>
  <mergeCells count="6">
    <mergeCell ref="A40:D40"/>
    <mergeCell ref="A2:D2"/>
    <mergeCell ref="A4:D7"/>
    <mergeCell ref="A10:D10"/>
    <mergeCell ref="A21:D21"/>
    <mergeCell ref="A33:D33"/>
  </mergeCells>
  <pageMargins left="0.62007900000000005" right="0.472441" top="0.472441" bottom="0.472441" header="0" footer="0"/>
  <pageSetup paperSize="9" scale="91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workbookViewId="0">
      <selection sqref="A1:G30"/>
    </sheetView>
  </sheetViews>
  <sheetFormatPr defaultRowHeight="15" x14ac:dyDescent="0.2"/>
  <cols>
    <col min="1" max="1" width="18" customWidth="1"/>
    <col min="2" max="2" width="13.296875" customWidth="1"/>
    <col min="5" max="5" width="34.8984375" customWidth="1"/>
    <col min="7" max="7" width="7.59765625" customWidth="1"/>
  </cols>
  <sheetData>
    <row r="1" spans="1:7" x14ac:dyDescent="0.2">
      <c r="A1" s="222"/>
      <c r="B1" s="222"/>
      <c r="C1" s="222"/>
      <c r="D1" s="222"/>
      <c r="E1" s="222"/>
      <c r="F1" s="222"/>
      <c r="G1" s="222"/>
    </row>
    <row r="2" spans="1:7" x14ac:dyDescent="0.2">
      <c r="A2" s="222"/>
      <c r="B2" s="222"/>
      <c r="C2" s="222"/>
      <c r="D2" s="222"/>
      <c r="E2" s="222"/>
      <c r="F2" s="222"/>
      <c r="G2" s="222"/>
    </row>
    <row r="3" spans="1:7" x14ac:dyDescent="0.2">
      <c r="A3" s="222"/>
      <c r="B3" s="222"/>
      <c r="C3" s="222"/>
      <c r="D3" s="222"/>
      <c r="E3" s="222"/>
      <c r="F3" s="222"/>
      <c r="G3" s="222"/>
    </row>
    <row r="4" spans="1:7" x14ac:dyDescent="0.2">
      <c r="A4" s="246"/>
      <c r="B4" s="246"/>
      <c r="C4" s="246"/>
      <c r="D4" s="246"/>
      <c r="E4" s="246"/>
      <c r="F4" s="246"/>
      <c r="G4" s="246"/>
    </row>
    <row r="5" spans="1:7" x14ac:dyDescent="0.2">
      <c r="A5" s="247" t="s">
        <v>323</v>
      </c>
      <c r="B5" s="247"/>
      <c r="C5" s="247"/>
      <c r="D5" s="247"/>
      <c r="E5" s="247"/>
      <c r="F5" s="247"/>
      <c r="G5" s="247"/>
    </row>
    <row r="6" spans="1:7" x14ac:dyDescent="0.2">
      <c r="A6" s="247"/>
      <c r="B6" s="247"/>
      <c r="C6" s="247"/>
      <c r="D6" s="247"/>
      <c r="E6" s="247"/>
      <c r="F6" s="247"/>
      <c r="G6" s="247"/>
    </row>
    <row r="7" spans="1:7" x14ac:dyDescent="0.2">
      <c r="A7" s="44" t="s">
        <v>324</v>
      </c>
      <c r="B7" s="44"/>
      <c r="C7" s="44" t="s">
        <v>325</v>
      </c>
      <c r="D7" s="44"/>
      <c r="E7" s="44"/>
      <c r="F7" s="45"/>
      <c r="G7" s="45"/>
    </row>
    <row r="8" spans="1:7" x14ac:dyDescent="0.2">
      <c r="A8" s="222"/>
      <c r="B8" s="222"/>
      <c r="C8" s="222"/>
      <c r="D8" s="222"/>
      <c r="E8" s="222"/>
      <c r="F8" s="222"/>
      <c r="G8" s="222"/>
    </row>
    <row r="9" spans="1:7" x14ac:dyDescent="0.2">
      <c r="A9" s="46" t="s">
        <v>326</v>
      </c>
    </row>
    <row r="10" spans="1:7" x14ac:dyDescent="0.2">
      <c r="A10" s="248"/>
      <c r="B10" s="248"/>
      <c r="C10" s="248"/>
      <c r="D10" s="248"/>
      <c r="E10" s="248"/>
      <c r="F10" s="248"/>
      <c r="G10" s="248"/>
    </row>
    <row r="11" spans="1:7" x14ac:dyDescent="0.2">
      <c r="A11" s="245" t="s">
        <v>327</v>
      </c>
      <c r="B11" s="245"/>
      <c r="C11" s="245"/>
      <c r="D11" s="245"/>
      <c r="E11" s="245"/>
      <c r="F11" s="245" t="s">
        <v>328</v>
      </c>
      <c r="G11" s="245"/>
    </row>
    <row r="12" spans="1:7" x14ac:dyDescent="0.2">
      <c r="A12" s="242" t="s">
        <v>329</v>
      </c>
      <c r="B12" s="242"/>
      <c r="C12" s="242"/>
      <c r="D12" s="242"/>
      <c r="E12" s="242"/>
      <c r="F12" s="222"/>
      <c r="G12" s="222"/>
    </row>
    <row r="13" spans="1:7" x14ac:dyDescent="0.2">
      <c r="A13" s="243" t="s">
        <v>330</v>
      </c>
      <c r="B13" s="243"/>
      <c r="C13" s="243"/>
      <c r="D13" s="243"/>
      <c r="E13" s="243"/>
      <c r="F13" s="244">
        <v>0.5</v>
      </c>
      <c r="G13" s="244"/>
    </row>
    <row r="14" spans="1:7" x14ac:dyDescent="0.2">
      <c r="A14" s="243" t="s">
        <v>331</v>
      </c>
      <c r="B14" s="243"/>
      <c r="C14" s="243"/>
      <c r="D14" s="243"/>
      <c r="E14" s="243"/>
      <c r="F14" s="244">
        <v>0.05</v>
      </c>
      <c r="G14" s="244"/>
    </row>
    <row r="16" spans="1:7" x14ac:dyDescent="0.2">
      <c r="A16" s="47" t="s">
        <v>332</v>
      </c>
      <c r="B16" s="48" t="s">
        <v>333</v>
      </c>
      <c r="C16" s="48" t="s">
        <v>334</v>
      </c>
      <c r="D16" s="48" t="s">
        <v>335</v>
      </c>
      <c r="E16" s="48" t="s">
        <v>336</v>
      </c>
      <c r="F16" s="48" t="s">
        <v>337</v>
      </c>
      <c r="G16" s="48" t="s">
        <v>338</v>
      </c>
    </row>
    <row r="17" spans="1:7" x14ac:dyDescent="0.2">
      <c r="A17" s="49" t="s">
        <v>339</v>
      </c>
      <c r="B17" s="49" t="s">
        <v>340</v>
      </c>
      <c r="C17" s="50">
        <v>5.0299999999999997E-2</v>
      </c>
      <c r="D17" s="48"/>
      <c r="E17" s="50">
        <v>0.03</v>
      </c>
      <c r="F17" s="50">
        <v>0.04</v>
      </c>
      <c r="G17" s="50">
        <v>5.5E-2</v>
      </c>
    </row>
    <row r="18" spans="1:7" x14ac:dyDescent="0.2">
      <c r="A18" s="49" t="s">
        <v>341</v>
      </c>
      <c r="B18" s="49" t="s">
        <v>342</v>
      </c>
      <c r="C18" s="50">
        <v>8.0000000000000002E-3</v>
      </c>
      <c r="D18" s="48"/>
      <c r="E18" s="50">
        <v>8.0000000000000002E-3</v>
      </c>
      <c r="F18" s="50">
        <v>8.0000000000000002E-3</v>
      </c>
      <c r="G18" s="50">
        <v>0.01</v>
      </c>
    </row>
    <row r="19" spans="1:7" x14ac:dyDescent="0.2">
      <c r="A19" s="49" t="s">
        <v>343</v>
      </c>
      <c r="B19" s="49" t="s">
        <v>343</v>
      </c>
      <c r="C19" s="50">
        <v>9.7000000000000003E-3</v>
      </c>
      <c r="D19" s="48"/>
      <c r="E19" s="50">
        <v>9.7000000000000003E-3</v>
      </c>
      <c r="F19" s="50">
        <v>1.2699999999999999E-2</v>
      </c>
      <c r="G19" s="50">
        <v>1.2699999999999999E-2</v>
      </c>
    </row>
    <row r="20" spans="1:7" x14ac:dyDescent="0.2">
      <c r="A20" s="49" t="s">
        <v>344</v>
      </c>
      <c r="B20" s="49" t="s">
        <v>345</v>
      </c>
      <c r="C20" s="50">
        <v>5.8999999999999999E-3</v>
      </c>
      <c r="D20" s="48"/>
      <c r="E20" s="50">
        <v>5.8999999999999999E-3</v>
      </c>
      <c r="F20" s="50">
        <v>1.23E-2</v>
      </c>
      <c r="G20" s="50">
        <v>1.3899999999999999E-2</v>
      </c>
    </row>
    <row r="21" spans="1:7" x14ac:dyDescent="0.2">
      <c r="A21" s="49" t="s">
        <v>346</v>
      </c>
      <c r="B21" s="49" t="s">
        <v>346</v>
      </c>
      <c r="C21" s="50">
        <v>8.9599999999999999E-2</v>
      </c>
      <c r="D21" s="48"/>
      <c r="E21" s="50">
        <v>6.1600000000000002E-2</v>
      </c>
      <c r="F21" s="50">
        <v>7.3999999999999996E-2</v>
      </c>
      <c r="G21" s="50">
        <v>8.9599999999999999E-2</v>
      </c>
    </row>
    <row r="22" spans="1:7" x14ac:dyDescent="0.2">
      <c r="A22" s="49" t="s">
        <v>347</v>
      </c>
      <c r="B22" s="49" t="s">
        <v>348</v>
      </c>
      <c r="C22" s="50">
        <v>3.6499999999999998E-2</v>
      </c>
      <c r="D22" s="48"/>
      <c r="E22" s="50">
        <v>3.6499999999999998E-2</v>
      </c>
      <c r="F22" s="50">
        <v>3.6499999999999998E-2</v>
      </c>
      <c r="G22" s="50">
        <v>3.6499999999999998E-2</v>
      </c>
    </row>
    <row r="23" spans="1:7" x14ac:dyDescent="0.2">
      <c r="A23" s="49" t="s">
        <v>349</v>
      </c>
      <c r="B23" s="49" t="s">
        <v>350</v>
      </c>
      <c r="C23" s="50">
        <v>0.05</v>
      </c>
      <c r="D23" s="48"/>
      <c r="E23" s="50">
        <v>0</v>
      </c>
      <c r="F23" s="50">
        <v>2.5000000000000001E-2</v>
      </c>
      <c r="G23" s="50">
        <v>0.05</v>
      </c>
    </row>
    <row r="24" spans="1:7" x14ac:dyDescent="0.2">
      <c r="A24" s="51" t="s">
        <v>351</v>
      </c>
      <c r="B24" s="51" t="s">
        <v>352</v>
      </c>
      <c r="C24" s="52">
        <f>SUM(C17:C23)</f>
        <v>0.25</v>
      </c>
      <c r="D24" s="53" t="s">
        <v>353</v>
      </c>
      <c r="E24" s="50"/>
      <c r="F24" s="50"/>
      <c r="G24" s="50"/>
    </row>
    <row r="26" spans="1:7" x14ac:dyDescent="0.2">
      <c r="A26" t="s">
        <v>354</v>
      </c>
    </row>
    <row r="27" spans="1:7" x14ac:dyDescent="0.2">
      <c r="A27" t="s">
        <v>355</v>
      </c>
    </row>
  </sheetData>
  <mergeCells count="13">
    <mergeCell ref="A11:E11"/>
    <mergeCell ref="F11:G11"/>
    <mergeCell ref="A1:G4"/>
    <mergeCell ref="A5:G6"/>
    <mergeCell ref="A8:B8"/>
    <mergeCell ref="C8:G8"/>
    <mergeCell ref="A10:G10"/>
    <mergeCell ref="A12:E12"/>
    <mergeCell ref="F12:G12"/>
    <mergeCell ref="A13:E13"/>
    <mergeCell ref="F13:G13"/>
    <mergeCell ref="A14:E14"/>
    <mergeCell ref="F14:G14"/>
  </mergeCells>
  <pageMargins left="0.62007900000000005" right="0.472441" top="0.472441" bottom="0.472441" header="0" footer="0"/>
  <pageSetup paperSize="9" scale="67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7"/>
  <sheetViews>
    <sheetView tabSelected="1" workbookViewId="0">
      <selection activeCell="H35" sqref="H35"/>
    </sheetView>
  </sheetViews>
  <sheetFormatPr defaultRowHeight="15" x14ac:dyDescent="0.2"/>
  <cols>
    <col min="1" max="1" width="66.69921875" customWidth="1"/>
    <col min="2" max="2" width="5.796875" bestFit="1" customWidth="1"/>
    <col min="3" max="3" width="10.69921875" customWidth="1"/>
    <col min="5" max="5" width="6.796875" bestFit="1" customWidth="1"/>
  </cols>
  <sheetData>
    <row r="1" spans="1:7" x14ac:dyDescent="0.2">
      <c r="A1" s="222"/>
      <c r="B1" s="222"/>
      <c r="C1" s="222"/>
      <c r="D1" s="222"/>
      <c r="E1" s="222"/>
      <c r="F1" s="222"/>
      <c r="G1" s="222"/>
    </row>
    <row r="2" spans="1:7" x14ac:dyDescent="0.2">
      <c r="A2" s="222"/>
      <c r="B2" s="222"/>
      <c r="C2" s="222"/>
      <c r="D2" s="222"/>
      <c r="E2" s="222"/>
      <c r="F2" s="222"/>
      <c r="G2" s="222"/>
    </row>
    <row r="3" spans="1:7" x14ac:dyDescent="0.2">
      <c r="A3" s="222"/>
      <c r="B3" s="222"/>
      <c r="C3" s="222"/>
      <c r="D3" s="222"/>
      <c r="E3" s="222"/>
      <c r="F3" s="222"/>
      <c r="G3" s="222"/>
    </row>
    <row r="4" spans="1:7" x14ac:dyDescent="0.2">
      <c r="A4" s="246"/>
      <c r="B4" s="246"/>
      <c r="C4" s="246"/>
      <c r="D4" s="246"/>
      <c r="E4" s="246"/>
      <c r="F4" s="246"/>
      <c r="G4" s="246"/>
    </row>
    <row r="5" spans="1:7" x14ac:dyDescent="0.2">
      <c r="A5" s="247" t="s">
        <v>323</v>
      </c>
      <c r="B5" s="247"/>
      <c r="C5" s="247"/>
      <c r="D5" s="247"/>
      <c r="E5" s="247"/>
      <c r="F5" s="247"/>
      <c r="G5" s="247"/>
    </row>
    <row r="6" spans="1:7" x14ac:dyDescent="0.2">
      <c r="A6" s="247"/>
      <c r="B6" s="247"/>
      <c r="C6" s="247"/>
      <c r="D6" s="247"/>
      <c r="E6" s="247"/>
      <c r="F6" s="247"/>
      <c r="G6" s="247"/>
    </row>
    <row r="7" spans="1:7" x14ac:dyDescent="0.2">
      <c r="A7" s="75" t="s">
        <v>324</v>
      </c>
      <c r="B7" s="75"/>
      <c r="C7" s="75" t="s">
        <v>325</v>
      </c>
      <c r="D7" s="75"/>
      <c r="E7" s="75"/>
      <c r="F7" s="45"/>
      <c r="G7" s="45"/>
    </row>
    <row r="8" spans="1:7" x14ac:dyDescent="0.2">
      <c r="A8" s="222"/>
      <c r="B8" s="222"/>
      <c r="C8" s="222"/>
      <c r="D8" s="222"/>
      <c r="E8" s="222"/>
      <c r="F8" s="222"/>
      <c r="G8" s="222"/>
    </row>
    <row r="9" spans="1:7" x14ac:dyDescent="0.2">
      <c r="A9" s="46" t="s">
        <v>326</v>
      </c>
    </row>
    <row r="10" spans="1:7" x14ac:dyDescent="0.2">
      <c r="A10" s="249" t="s">
        <v>406</v>
      </c>
      <c r="B10" s="249"/>
      <c r="C10" s="249"/>
      <c r="D10" s="249"/>
      <c r="E10" s="249"/>
      <c r="F10" s="249"/>
      <c r="G10" s="249"/>
    </row>
    <row r="11" spans="1:7" x14ac:dyDescent="0.2">
      <c r="A11" s="245" t="s">
        <v>327</v>
      </c>
      <c r="B11" s="245"/>
      <c r="C11" s="245"/>
      <c r="D11" s="245"/>
      <c r="E11" s="245"/>
      <c r="F11" s="245" t="s">
        <v>328</v>
      </c>
      <c r="G11" s="245"/>
    </row>
    <row r="12" spans="1:7" x14ac:dyDescent="0.2">
      <c r="A12" s="242" t="s">
        <v>407</v>
      </c>
      <c r="B12" s="242"/>
      <c r="C12" s="242"/>
      <c r="D12" s="242"/>
      <c r="E12" s="242"/>
      <c r="F12" s="222"/>
      <c r="G12" s="222"/>
    </row>
    <row r="13" spans="1:7" x14ac:dyDescent="0.2">
      <c r="A13" s="243" t="s">
        <v>330</v>
      </c>
      <c r="B13" s="243"/>
      <c r="C13" s="243"/>
      <c r="D13" s="243"/>
      <c r="E13" s="243"/>
      <c r="F13" s="244">
        <v>0.5</v>
      </c>
      <c r="G13" s="244"/>
    </row>
    <row r="14" spans="1:7" x14ac:dyDescent="0.2">
      <c r="A14" s="243" t="s">
        <v>331</v>
      </c>
      <c r="B14" s="243"/>
      <c r="C14" s="243"/>
      <c r="D14" s="243"/>
      <c r="E14" s="243"/>
      <c r="F14" s="244">
        <v>0.05</v>
      </c>
      <c r="G14" s="244"/>
    </row>
    <row r="16" spans="1:7" x14ac:dyDescent="0.2">
      <c r="A16" s="47" t="s">
        <v>332</v>
      </c>
      <c r="B16" s="48" t="s">
        <v>333</v>
      </c>
      <c r="C16" s="48" t="s">
        <v>334</v>
      </c>
      <c r="D16" s="48" t="s">
        <v>335</v>
      </c>
      <c r="E16" s="48" t="s">
        <v>336</v>
      </c>
      <c r="F16" s="48" t="s">
        <v>337</v>
      </c>
      <c r="G16" s="48" t="s">
        <v>338</v>
      </c>
    </row>
    <row r="17" spans="1:7" x14ac:dyDescent="0.2">
      <c r="A17" s="49" t="s">
        <v>339</v>
      </c>
      <c r="B17" s="49" t="s">
        <v>340</v>
      </c>
      <c r="C17" s="50">
        <v>4.4900000000000002E-2</v>
      </c>
      <c r="D17" s="48"/>
      <c r="E17" s="50">
        <v>1.4999999999999999E-2</v>
      </c>
      <c r="F17" s="50">
        <v>3.4500000000000003E-2</v>
      </c>
      <c r="G17" s="50">
        <v>4.4900000000000002E-2</v>
      </c>
    </row>
    <row r="18" spans="1:7" x14ac:dyDescent="0.2">
      <c r="A18" s="49" t="s">
        <v>341</v>
      </c>
      <c r="B18" s="49" t="s">
        <v>342</v>
      </c>
      <c r="C18" s="50">
        <v>8.2000000000000007E-3</v>
      </c>
      <c r="D18" s="48"/>
      <c r="E18" s="50">
        <v>3.0000000000000001E-3</v>
      </c>
      <c r="F18" s="50">
        <v>4.7999999999999996E-3</v>
      </c>
      <c r="G18" s="50">
        <v>8.2000000000000007E-3</v>
      </c>
    </row>
    <row r="19" spans="1:7" x14ac:dyDescent="0.2">
      <c r="A19" s="49" t="s">
        <v>343</v>
      </c>
      <c r="B19" s="49" t="s">
        <v>343</v>
      </c>
      <c r="C19" s="50">
        <v>8.8999999999999999E-3</v>
      </c>
      <c r="D19" s="48"/>
      <c r="E19" s="50">
        <v>5.5999999999999999E-3</v>
      </c>
      <c r="F19" s="50">
        <v>8.5000000000000006E-3</v>
      </c>
      <c r="G19" s="50">
        <v>8.8999999999999999E-3</v>
      </c>
    </row>
    <row r="20" spans="1:7" x14ac:dyDescent="0.2">
      <c r="A20" s="49" t="s">
        <v>344</v>
      </c>
      <c r="B20" s="49" t="s">
        <v>345</v>
      </c>
      <c r="C20" s="50">
        <v>0.01</v>
      </c>
      <c r="D20" s="48"/>
      <c r="E20" s="50">
        <v>8.5000000000000006E-3</v>
      </c>
      <c r="F20" s="50">
        <v>8.5000000000000006E-3</v>
      </c>
      <c r="G20" s="50">
        <v>1.11E-2</v>
      </c>
    </row>
    <row r="21" spans="1:7" x14ac:dyDescent="0.2">
      <c r="A21" s="49" t="s">
        <v>346</v>
      </c>
      <c r="B21" s="49" t="s">
        <v>346</v>
      </c>
      <c r="C21" s="50">
        <v>4.1500000000000002E-2</v>
      </c>
      <c r="D21" s="48"/>
      <c r="E21" s="50">
        <v>3.5000000000000003E-2</v>
      </c>
      <c r="F21" s="50">
        <v>5.11E-2</v>
      </c>
      <c r="G21" s="50">
        <v>6.2199999999999998E-2</v>
      </c>
    </row>
    <row r="22" spans="1:7" x14ac:dyDescent="0.2">
      <c r="A22" s="49" t="s">
        <v>347</v>
      </c>
      <c r="B22" s="49" t="s">
        <v>348</v>
      </c>
      <c r="C22" s="50">
        <v>3.6499999999999998E-2</v>
      </c>
      <c r="D22" s="48"/>
      <c r="E22" s="50">
        <v>3.6499999999999998E-2</v>
      </c>
      <c r="F22" s="50">
        <v>3.6499999999999998E-2</v>
      </c>
      <c r="G22" s="50">
        <v>3.6499999999999998E-2</v>
      </c>
    </row>
    <row r="23" spans="1:7" x14ac:dyDescent="0.2">
      <c r="A23" s="49" t="s">
        <v>349</v>
      </c>
      <c r="B23" s="49" t="s">
        <v>350</v>
      </c>
      <c r="C23" s="50"/>
      <c r="D23" s="48"/>
      <c r="E23" s="50">
        <v>0</v>
      </c>
      <c r="F23" s="50">
        <v>2.5000000000000001E-2</v>
      </c>
      <c r="G23" s="50">
        <v>0.05</v>
      </c>
    </row>
    <row r="24" spans="1:7" x14ac:dyDescent="0.2">
      <c r="A24" s="51" t="s">
        <v>351</v>
      </c>
      <c r="B24" s="51" t="s">
        <v>352</v>
      </c>
      <c r="C24" s="52">
        <f>SUM(C17:C23)</f>
        <v>0.15</v>
      </c>
      <c r="D24" s="53" t="s">
        <v>353</v>
      </c>
      <c r="E24" s="50"/>
      <c r="F24" s="50"/>
      <c r="G24" s="50"/>
    </row>
    <row r="26" spans="1:7" x14ac:dyDescent="0.2">
      <c r="A26" t="s">
        <v>354</v>
      </c>
    </row>
    <row r="27" spans="1:7" x14ac:dyDescent="0.2">
      <c r="A27" t="s">
        <v>355</v>
      </c>
    </row>
  </sheetData>
  <mergeCells count="13">
    <mergeCell ref="A11:E11"/>
    <mergeCell ref="F11:G11"/>
    <mergeCell ref="A1:G4"/>
    <mergeCell ref="A5:G6"/>
    <mergeCell ref="A8:B8"/>
    <mergeCell ref="C8:G8"/>
    <mergeCell ref="A10:G10"/>
    <mergeCell ref="A12:E12"/>
    <mergeCell ref="F12:G12"/>
    <mergeCell ref="A13:E13"/>
    <mergeCell ref="F13:G13"/>
    <mergeCell ref="A14:E14"/>
    <mergeCell ref="F14:G14"/>
  </mergeCells>
  <pageMargins left="0.62007900000000005" right="0.472441" top="0.472441" bottom="0.472441" header="0" footer="0"/>
  <pageSetup paperSize="9" scale="57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RESUMO</vt:lpstr>
      <vt:lpstr>PLANILHA ORÇAMENTÁRIA</vt:lpstr>
      <vt:lpstr>COMPOSIÇÕES</vt:lpstr>
      <vt:lpstr>CURVA ABC</vt:lpstr>
      <vt:lpstr>CRONOGRAMA</vt:lpstr>
      <vt:lpstr>ENCARGOS SOCIAIS</vt:lpstr>
      <vt:lpstr>BDI</vt:lpstr>
      <vt:lpstr>BDI EQUIPAMENTOS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 Augusto Santos Amorim</dc:creator>
  <cp:lastModifiedBy>Marcelo Augusto Santos Amorim</cp:lastModifiedBy>
  <cp:lastPrinted>2023-11-03T12:58:15Z</cp:lastPrinted>
  <dcterms:created xsi:type="dcterms:W3CDTF">2023-10-09T19:23:59Z</dcterms:created>
  <dcterms:modified xsi:type="dcterms:W3CDTF">2023-11-03T12:59:23Z</dcterms:modified>
</cp:coreProperties>
</file>