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4.1\SR - Pública\8GRD\2. 8GRD_ASSESSORIA\MARCELO AMORIM\9.HAROLDO\PROCESSO\"/>
    </mc:Choice>
  </mc:AlternateContent>
  <bookViews>
    <workbookView xWindow="-105" yWindow="-105" windowWidth="23250" windowHeight="12450" tabRatio="700"/>
  </bookViews>
  <sheets>
    <sheet name="RESUMO PO" sheetId="4" r:id="rId1"/>
    <sheet name="PLANILHA ORÇAMENTÁRIA" sheetId="7" r:id="rId2"/>
    <sheet name="COMPOSIÇÕES" sheetId="1" r:id="rId3"/>
    <sheet name="CRONOGRAMA" sheetId="8" r:id="rId4"/>
    <sheet name="ENCARGOS SOCIAIS" sheetId="2" r:id="rId5"/>
    <sheet name="CURVA ABC" sheetId="12" r:id="rId6"/>
    <sheet name="BDI" sheetId="3" r:id="rId7"/>
    <sheet name="BDI EQUIPAMENTOS" sheetId="13" r:id="rId8"/>
  </sheets>
  <externalReferences>
    <externalReference r:id="rId9"/>
  </externalReferences>
  <definedNames>
    <definedName name="_xlnm.Print_Area" localSheetId="2">COMPOSIÇÕES!$A$1:$N$43</definedName>
    <definedName name="sigla_obras">'[1]Base dados - TCU 2622_2013'!$A$7:$A$14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8" l="1"/>
  <c r="A26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C21" i="13" l="1"/>
  <c r="N7" i="12" l="1"/>
  <c r="O5" i="12" s="1"/>
  <c r="H7" i="12"/>
  <c r="I7" i="12" s="1"/>
  <c r="J7" i="12" s="1"/>
  <c r="H48" i="12"/>
  <c r="I48" i="12" s="1"/>
  <c r="J48" i="12" s="1"/>
  <c r="H26" i="12"/>
  <c r="I26" i="12" s="1"/>
  <c r="J26" i="12" s="1"/>
  <c r="H6" i="12"/>
  <c r="I6" i="12" s="1"/>
  <c r="J6" i="12" s="1"/>
  <c r="H9" i="12"/>
  <c r="I9" i="12" s="1"/>
  <c r="J9" i="12" s="1"/>
  <c r="H10" i="12"/>
  <c r="I10" i="12" s="1"/>
  <c r="J10" i="12" s="1"/>
  <c r="H42" i="12"/>
  <c r="I42" i="12" s="1"/>
  <c r="J42" i="12" s="1"/>
  <c r="H54" i="12"/>
  <c r="I54" i="12" s="1"/>
  <c r="J54" i="12" s="1"/>
  <c r="H32" i="12"/>
  <c r="H46" i="12"/>
  <c r="I46" i="12" s="1"/>
  <c r="J46" i="12" s="1"/>
  <c r="H73" i="12"/>
  <c r="I73" i="12" s="1"/>
  <c r="J73" i="12" s="1"/>
  <c r="H39" i="12"/>
  <c r="H78" i="12"/>
  <c r="I78" i="12" s="1"/>
  <c r="J78" i="12" s="1"/>
  <c r="H62" i="12"/>
  <c r="I62" i="12" s="1"/>
  <c r="J62" i="12" s="1"/>
  <c r="H70" i="12"/>
  <c r="I70" i="12" s="1"/>
  <c r="J70" i="12" s="1"/>
  <c r="H16" i="12"/>
  <c r="I16" i="12" s="1"/>
  <c r="J16" i="12" s="1"/>
  <c r="H11" i="12"/>
  <c r="H23" i="12"/>
  <c r="I23" i="12" s="1"/>
  <c r="J23" i="12" s="1"/>
  <c r="H63" i="12"/>
  <c r="I63" i="12" s="1"/>
  <c r="J63" i="12" s="1"/>
  <c r="H37" i="12"/>
  <c r="I37" i="12" s="1"/>
  <c r="J37" i="12" s="1"/>
  <c r="H75" i="12"/>
  <c r="I75" i="12" s="1"/>
  <c r="J75" i="12" s="1"/>
  <c r="H76" i="12"/>
  <c r="I76" i="12" s="1"/>
  <c r="J76" i="12" s="1"/>
  <c r="H84" i="12"/>
  <c r="I84" i="12" s="1"/>
  <c r="J84" i="12" s="1"/>
  <c r="H81" i="12"/>
  <c r="I81" i="12" s="1"/>
  <c r="J81" i="12" s="1"/>
  <c r="H53" i="12"/>
  <c r="I53" i="12" s="1"/>
  <c r="J53" i="12" s="1"/>
  <c r="H77" i="12"/>
  <c r="I77" i="12" s="1"/>
  <c r="J77" i="12" s="1"/>
  <c r="H52" i="12"/>
  <c r="I52" i="12" s="1"/>
  <c r="J52" i="12" s="1"/>
  <c r="H67" i="12"/>
  <c r="I67" i="12" s="1"/>
  <c r="J67" i="12" s="1"/>
  <c r="H29" i="12"/>
  <c r="I29" i="12" s="1"/>
  <c r="J29" i="12" s="1"/>
  <c r="H58" i="12"/>
  <c r="I58" i="12" s="1"/>
  <c r="J58" i="12" s="1"/>
  <c r="H69" i="12"/>
  <c r="I69" i="12" s="1"/>
  <c r="J69" i="12" s="1"/>
  <c r="H74" i="12"/>
  <c r="I74" i="12" s="1"/>
  <c r="J74" i="12" s="1"/>
  <c r="H18" i="12"/>
  <c r="I18" i="12" s="1"/>
  <c r="J18" i="12" s="1"/>
  <c r="H79" i="12"/>
  <c r="I79" i="12" s="1"/>
  <c r="J79" i="12" s="1"/>
  <c r="H83" i="12"/>
  <c r="I83" i="12" s="1"/>
  <c r="J83" i="12" s="1"/>
  <c r="H35" i="12"/>
  <c r="I35" i="12" s="1"/>
  <c r="J35" i="12" s="1"/>
  <c r="H57" i="12"/>
  <c r="I57" i="12" s="1"/>
  <c r="J57" i="12" s="1"/>
  <c r="H65" i="12"/>
  <c r="I65" i="12" s="1"/>
  <c r="J65" i="12" s="1"/>
  <c r="H72" i="12"/>
  <c r="I72" i="12" s="1"/>
  <c r="J72" i="12" s="1"/>
  <c r="H82" i="12"/>
  <c r="I82" i="12" s="1"/>
  <c r="J82" i="12" s="1"/>
  <c r="H80" i="12"/>
  <c r="I80" i="12" s="1"/>
  <c r="J80" i="12" s="1"/>
  <c r="H55" i="12"/>
  <c r="I55" i="12" s="1"/>
  <c r="J55" i="12" s="1"/>
  <c r="H47" i="12"/>
  <c r="H60" i="12"/>
  <c r="I60" i="12" s="1"/>
  <c r="J60" i="12" s="1"/>
  <c r="H49" i="12"/>
  <c r="I49" i="12" s="1"/>
  <c r="J49" i="12" s="1"/>
  <c r="H61" i="12"/>
  <c r="I61" i="12" s="1"/>
  <c r="J61" i="12" s="1"/>
  <c r="H43" i="12"/>
  <c r="I43" i="12" s="1"/>
  <c r="J43" i="12" s="1"/>
  <c r="H68" i="12"/>
  <c r="I68" i="12" s="1"/>
  <c r="J68" i="12" s="1"/>
  <c r="H64" i="12"/>
  <c r="I64" i="12" s="1"/>
  <c r="J64" i="12" s="1"/>
  <c r="H31" i="12"/>
  <c r="I31" i="12" s="1"/>
  <c r="J31" i="12" s="1"/>
  <c r="H40" i="12"/>
  <c r="I40" i="12" s="1"/>
  <c r="J40" i="12" s="1"/>
  <c r="H15" i="12"/>
  <c r="I15" i="12" s="1"/>
  <c r="J15" i="12" s="1"/>
  <c r="H85" i="12"/>
  <c r="I85" i="12" s="1"/>
  <c r="J85" i="12" s="1"/>
  <c r="H33" i="12"/>
  <c r="I33" i="12" s="1"/>
  <c r="J33" i="12" s="1"/>
  <c r="H36" i="12"/>
  <c r="I36" i="12" s="1"/>
  <c r="J36" i="12" s="1"/>
  <c r="H21" i="12"/>
  <c r="I21" i="12" s="1"/>
  <c r="J21" i="12" s="1"/>
  <c r="H8" i="12"/>
  <c r="I8" i="12" s="1"/>
  <c r="J8" i="12" s="1"/>
  <c r="H20" i="12"/>
  <c r="H22" i="12"/>
  <c r="I22" i="12" s="1"/>
  <c r="J22" i="12" s="1"/>
  <c r="H19" i="12"/>
  <c r="I19" i="12" s="1"/>
  <c r="J19" i="12" s="1"/>
  <c r="H50" i="12"/>
  <c r="I50" i="12" s="1"/>
  <c r="J50" i="12" s="1"/>
  <c r="H59" i="12"/>
  <c r="I59" i="12" s="1"/>
  <c r="J59" i="12" s="1"/>
  <c r="H14" i="12"/>
  <c r="I14" i="12" s="1"/>
  <c r="J14" i="12" s="1"/>
  <c r="H25" i="12"/>
  <c r="I25" i="12" s="1"/>
  <c r="J25" i="12" s="1"/>
  <c r="H12" i="12"/>
  <c r="I12" i="12" s="1"/>
  <c r="J12" i="12" s="1"/>
  <c r="H71" i="12"/>
  <c r="I71" i="12" s="1"/>
  <c r="J71" i="12" s="1"/>
  <c r="H34" i="12"/>
  <c r="I34" i="12" s="1"/>
  <c r="J34" i="12" s="1"/>
  <c r="H5" i="12"/>
  <c r="H51" i="12"/>
  <c r="I51" i="12" s="1"/>
  <c r="J51" i="12" s="1"/>
  <c r="H41" i="12"/>
  <c r="I41" i="12" s="1"/>
  <c r="J41" i="12" s="1"/>
  <c r="H44" i="12"/>
  <c r="I44" i="12" s="1"/>
  <c r="J44" i="12" s="1"/>
  <c r="H30" i="12"/>
  <c r="I30" i="12" s="1"/>
  <c r="J30" i="12" s="1"/>
  <c r="H13" i="12"/>
  <c r="H45" i="12"/>
  <c r="I45" i="12" s="1"/>
  <c r="J45" i="12" s="1"/>
  <c r="H27" i="12"/>
  <c r="I27" i="12" s="1"/>
  <c r="J27" i="12" s="1"/>
  <c r="H66" i="12"/>
  <c r="H56" i="12"/>
  <c r="H4" i="12"/>
  <c r="I4" i="12" s="1"/>
  <c r="J4" i="12" s="1"/>
  <c r="K4" i="12" s="1"/>
  <c r="H38" i="12"/>
  <c r="I38" i="12" s="1"/>
  <c r="J38" i="12" s="1"/>
  <c r="H24" i="12"/>
  <c r="O4" i="12" l="1"/>
  <c r="O6" i="12"/>
  <c r="I39" i="12"/>
  <c r="I56" i="12"/>
  <c r="I5" i="12"/>
  <c r="I66" i="12"/>
  <c r="I20" i="12"/>
  <c r="I47" i="12"/>
  <c r="I11" i="12"/>
  <c r="I32" i="12"/>
  <c r="J32" i="12" s="1"/>
  <c r="I13" i="12"/>
  <c r="I24" i="12"/>
  <c r="H133" i="7"/>
  <c r="H132" i="7"/>
  <c r="J20" i="12" l="1"/>
  <c r="J66" i="12"/>
  <c r="J47" i="12"/>
  <c r="J5" i="12"/>
  <c r="K5" i="12" s="1"/>
  <c r="K6" i="12" s="1"/>
  <c r="K7" i="12" s="1"/>
  <c r="K8" i="12" s="1"/>
  <c r="K9" i="12" s="1"/>
  <c r="K10" i="12" s="1"/>
  <c r="J13" i="12"/>
  <c r="J56" i="12"/>
  <c r="J39" i="12"/>
  <c r="J24" i="12"/>
  <c r="J11" i="12"/>
  <c r="I133" i="7"/>
  <c r="K11" i="12" l="1"/>
  <c r="K12" i="12" s="1"/>
  <c r="K13" i="12" s="1"/>
  <c r="K14" i="12" s="1"/>
  <c r="K15" i="12" s="1"/>
  <c r="K16" i="12" s="1"/>
  <c r="H144" i="7"/>
  <c r="H141" i="7"/>
  <c r="H142" i="7"/>
  <c r="H143" i="7"/>
  <c r="H140" i="7"/>
  <c r="H25" i="7" l="1"/>
  <c r="H26" i="7"/>
  <c r="L38" i="1"/>
  <c r="L42" i="1"/>
  <c r="L41" i="1"/>
  <c r="L40" i="1"/>
  <c r="L39" i="1"/>
  <c r="H129" i="7" l="1"/>
  <c r="H130" i="7" s="1"/>
  <c r="L22" i="4" s="1"/>
  <c r="O22" i="4" s="1"/>
  <c r="N25" i="8" s="1"/>
  <c r="H124" i="7"/>
  <c r="H125" i="7"/>
  <c r="H126" i="7"/>
  <c r="H123" i="7"/>
  <c r="H120" i="7"/>
  <c r="H121" i="7" s="1"/>
  <c r="L20" i="4" s="1"/>
  <c r="O20" i="4" s="1"/>
  <c r="N23" i="8" s="1"/>
  <c r="H108" i="7"/>
  <c r="H109" i="7"/>
  <c r="H110" i="7"/>
  <c r="H111" i="7"/>
  <c r="H112" i="7"/>
  <c r="H113" i="7"/>
  <c r="H114" i="7"/>
  <c r="H115" i="7"/>
  <c r="H116" i="7"/>
  <c r="H117" i="7"/>
  <c r="H107" i="7"/>
  <c r="H98" i="7"/>
  <c r="H99" i="7"/>
  <c r="H100" i="7"/>
  <c r="H101" i="7"/>
  <c r="H102" i="7"/>
  <c r="H103" i="7"/>
  <c r="H104" i="7"/>
  <c r="H97" i="7"/>
  <c r="H92" i="7"/>
  <c r="H93" i="7"/>
  <c r="H94" i="7"/>
  <c r="H91" i="7"/>
  <c r="H87" i="7"/>
  <c r="H88" i="7"/>
  <c r="H86" i="7"/>
  <c r="H77" i="7"/>
  <c r="H78" i="7"/>
  <c r="H79" i="7"/>
  <c r="H80" i="7"/>
  <c r="H81" i="7"/>
  <c r="H82" i="7"/>
  <c r="H83" i="7"/>
  <c r="H76" i="7"/>
  <c r="H71" i="7"/>
  <c r="H72" i="7"/>
  <c r="H73" i="7"/>
  <c r="H70" i="7"/>
  <c r="H66" i="7"/>
  <c r="H67" i="7"/>
  <c r="H65" i="7"/>
  <c r="H59" i="7"/>
  <c r="H60" i="7"/>
  <c r="H61" i="7"/>
  <c r="H62" i="7"/>
  <c r="H58" i="7"/>
  <c r="H55" i="7"/>
  <c r="H54" i="7"/>
  <c r="H50" i="7"/>
  <c r="H51" i="7"/>
  <c r="H49" i="7"/>
  <c r="H27" i="7"/>
  <c r="H44" i="7"/>
  <c r="H45" i="7"/>
  <c r="H46" i="7"/>
  <c r="H43" i="7"/>
  <c r="H40" i="7"/>
  <c r="H39" i="7"/>
  <c r="H36" i="7"/>
  <c r="H35" i="7"/>
  <c r="H32" i="7"/>
  <c r="H33" i="7" s="1"/>
  <c r="L6" i="4" s="1"/>
  <c r="O6" i="4" s="1"/>
  <c r="N9" i="8" s="1"/>
  <c r="H30" i="7"/>
  <c r="I30" i="7" s="1"/>
  <c r="L27" i="1"/>
  <c r="L26" i="1"/>
  <c r="L22" i="1"/>
  <c r="L23" i="1"/>
  <c r="L21" i="1"/>
  <c r="L28" i="1" l="1"/>
  <c r="H95" i="7"/>
  <c r="L17" i="4" s="1"/>
  <c r="O17" i="4" s="1"/>
  <c r="N20" i="8" s="1"/>
  <c r="H63" i="7"/>
  <c r="L12" i="4" s="1"/>
  <c r="O12" i="4" s="1"/>
  <c r="N15" i="8" s="1"/>
  <c r="H89" i="7"/>
  <c r="L16" i="4" s="1"/>
  <c r="O16" i="4" s="1"/>
  <c r="N19" i="8" s="1"/>
  <c r="H84" i="7"/>
  <c r="L15" i="4" s="1"/>
  <c r="O15" i="4" s="1"/>
  <c r="N18" i="8" s="1"/>
  <c r="H56" i="7"/>
  <c r="L11" i="4" s="1"/>
  <c r="O11" i="4" s="1"/>
  <c r="N14" i="8" s="1"/>
  <c r="H37" i="7"/>
  <c r="L7" i="4" s="1"/>
  <c r="O7" i="4" s="1"/>
  <c r="N10" i="8" s="1"/>
  <c r="H74" i="7"/>
  <c r="L14" i="4" s="1"/>
  <c r="O14" i="4" s="1"/>
  <c r="N17" i="8" s="1"/>
  <c r="H118" i="7"/>
  <c r="L19" i="4" s="1"/>
  <c r="O19" i="4" s="1"/>
  <c r="N22" i="8" s="1"/>
  <c r="H47" i="7"/>
  <c r="L9" i="4" s="1"/>
  <c r="O9" i="4" s="1"/>
  <c r="N12" i="8" s="1"/>
  <c r="H127" i="7"/>
  <c r="L21" i="4" s="1"/>
  <c r="O21" i="4" s="1"/>
  <c r="N24" i="8" s="1"/>
  <c r="H105" i="7"/>
  <c r="L18" i="4" s="1"/>
  <c r="O18" i="4" s="1"/>
  <c r="N21" i="8" s="1"/>
  <c r="H134" i="7"/>
  <c r="L5" i="4"/>
  <c r="O5" i="4" s="1"/>
  <c r="N8" i="8" s="1"/>
  <c r="H41" i="7"/>
  <c r="L8" i="4" s="1"/>
  <c r="O8" i="4" s="1"/>
  <c r="N11" i="8" s="1"/>
  <c r="H68" i="7"/>
  <c r="L13" i="4" s="1"/>
  <c r="O13" i="4" s="1"/>
  <c r="N16" i="8" s="1"/>
  <c r="H52" i="7"/>
  <c r="L10" i="4" s="1"/>
  <c r="O10" i="4" s="1"/>
  <c r="N13" i="8" s="1"/>
  <c r="L24" i="1"/>
  <c r="A7" i="8"/>
  <c r="M28" i="8"/>
  <c r="L28" i="8"/>
  <c r="K28" i="8"/>
  <c r="J28" i="8"/>
  <c r="I28" i="8"/>
  <c r="H28" i="8"/>
  <c r="G28" i="8"/>
  <c r="F28" i="8"/>
  <c r="H23" i="7" l="1"/>
  <c r="I23" i="7" s="1"/>
  <c r="H17" i="12"/>
  <c r="I17" i="12" s="1"/>
  <c r="J17" i="12" s="1"/>
  <c r="K17" i="12" s="1"/>
  <c r="K18" i="12" s="1"/>
  <c r="K19" i="12" s="1"/>
  <c r="K20" i="12" s="1"/>
  <c r="K21" i="12" s="1"/>
  <c r="K22" i="12" s="1"/>
  <c r="K23" i="12" s="1"/>
  <c r="K24" i="12" s="1"/>
  <c r="K25" i="12" s="1"/>
  <c r="K26" i="12" s="1"/>
  <c r="K27" i="12" s="1"/>
  <c r="H21" i="7"/>
  <c r="I21" i="7" s="1"/>
  <c r="H28" i="12"/>
  <c r="I28" i="12" s="1"/>
  <c r="J28" i="12" s="1"/>
  <c r="L23" i="4"/>
  <c r="O23" i="4" s="1"/>
  <c r="N26" i="8" s="1"/>
  <c r="I127" i="7"/>
  <c r="I144" i="7"/>
  <c r="I143" i="7"/>
  <c r="I142" i="7"/>
  <c r="I134" i="7"/>
  <c r="H137" i="7"/>
  <c r="I137" i="7" s="1"/>
  <c r="H138" i="7"/>
  <c r="I138" i="7" s="1"/>
  <c r="H139" i="7"/>
  <c r="I139" i="7" s="1"/>
  <c r="I140" i="7"/>
  <c r="I141" i="7"/>
  <c r="H136" i="7"/>
  <c r="H28" i="7" l="1"/>
  <c r="K28" i="12"/>
  <c r="K29" i="12" s="1"/>
  <c r="K30" i="12" s="1"/>
  <c r="K31" i="12" s="1"/>
  <c r="K32" i="12" s="1"/>
  <c r="K33" i="12" s="1"/>
  <c r="K34" i="12" s="1"/>
  <c r="K35" i="12" s="1"/>
  <c r="K36" i="12" s="1"/>
  <c r="K37" i="12" s="1"/>
  <c r="K38" i="12" s="1"/>
  <c r="K39" i="12" s="1"/>
  <c r="K40" i="12" s="1"/>
  <c r="K41" i="12" s="1"/>
  <c r="K42" i="12" s="1"/>
  <c r="K43" i="12" s="1"/>
  <c r="K44" i="12" s="1"/>
  <c r="K45" i="12" s="1"/>
  <c r="K46" i="12" s="1"/>
  <c r="K47" i="12" s="1"/>
  <c r="K48" i="12" s="1"/>
  <c r="K49" i="12" s="1"/>
  <c r="K50" i="12" s="1"/>
  <c r="K51" i="12" s="1"/>
  <c r="K52" i="12" s="1"/>
  <c r="K53" i="12" s="1"/>
  <c r="K54" i="12" s="1"/>
  <c r="K55" i="12" s="1"/>
  <c r="K56" i="12" s="1"/>
  <c r="K57" i="12" s="1"/>
  <c r="K58" i="12" s="1"/>
  <c r="K59" i="12" s="1"/>
  <c r="K60" i="12" s="1"/>
  <c r="K61" i="12" s="1"/>
  <c r="K62" i="12" s="1"/>
  <c r="K63" i="12" s="1"/>
  <c r="K64" i="12" s="1"/>
  <c r="K65" i="12" s="1"/>
  <c r="K66" i="12" s="1"/>
  <c r="K67" i="12" s="1"/>
  <c r="K68" i="12" s="1"/>
  <c r="K69" i="12" s="1"/>
  <c r="K70" i="12" s="1"/>
  <c r="K71" i="12" s="1"/>
  <c r="K72" i="12" s="1"/>
  <c r="K73" i="12" s="1"/>
  <c r="K74" i="12" s="1"/>
  <c r="K75" i="12" s="1"/>
  <c r="K76" i="12" s="1"/>
  <c r="K77" i="12" s="1"/>
  <c r="K78" i="12" s="1"/>
  <c r="K79" i="12" s="1"/>
  <c r="K80" i="12" s="1"/>
  <c r="K81" i="12" s="1"/>
  <c r="K82" i="12" s="1"/>
  <c r="K83" i="12" s="1"/>
  <c r="K84" i="12" s="1"/>
  <c r="K85" i="12" s="1"/>
  <c r="I28" i="7"/>
  <c r="L4" i="4"/>
  <c r="H146" i="7"/>
  <c r="I136" i="7"/>
  <c r="I83" i="7"/>
  <c r="H147" i="7" l="1"/>
  <c r="I146" i="7"/>
  <c r="L24" i="4"/>
  <c r="L25" i="4" s="1"/>
  <c r="C21" i="3"/>
  <c r="D44" i="2"/>
  <c r="C44" i="2"/>
  <c r="D40" i="2"/>
  <c r="C40" i="2"/>
  <c r="D33" i="2"/>
  <c r="C33" i="2"/>
  <c r="D21" i="2"/>
  <c r="C21" i="2"/>
  <c r="I132" i="7"/>
  <c r="I129" i="7"/>
  <c r="I130" i="7" s="1"/>
  <c r="I126" i="7"/>
  <c r="I125" i="7"/>
  <c r="I124" i="7"/>
  <c r="I123" i="7"/>
  <c r="I120" i="7"/>
  <c r="I121" i="7" s="1"/>
  <c r="I117" i="7"/>
  <c r="I116" i="7"/>
  <c r="I115" i="7"/>
  <c r="I114" i="7"/>
  <c r="I113" i="7"/>
  <c r="I112" i="7"/>
  <c r="I111" i="7"/>
  <c r="I110" i="7"/>
  <c r="I109" i="7"/>
  <c r="I108" i="7"/>
  <c r="I107" i="7"/>
  <c r="I104" i="7"/>
  <c r="I103" i="7"/>
  <c r="I102" i="7"/>
  <c r="I101" i="7"/>
  <c r="I100" i="7"/>
  <c r="I99" i="7"/>
  <c r="I98" i="7"/>
  <c r="I97" i="7"/>
  <c r="I94" i="7"/>
  <c r="I93" i="7"/>
  <c r="I92" i="7"/>
  <c r="I91" i="7"/>
  <c r="I88" i="7"/>
  <c r="I87" i="7"/>
  <c r="I86" i="7"/>
  <c r="I82" i="7"/>
  <c r="I81" i="7"/>
  <c r="I80" i="7"/>
  <c r="I79" i="7"/>
  <c r="I78" i="7"/>
  <c r="I77" i="7"/>
  <c r="I76" i="7"/>
  <c r="I73" i="7"/>
  <c r="I72" i="7"/>
  <c r="I71" i="7"/>
  <c r="I70" i="7"/>
  <c r="I67" i="7"/>
  <c r="I66" i="7"/>
  <c r="I65" i="7"/>
  <c r="I62" i="7"/>
  <c r="I61" i="7"/>
  <c r="I60" i="7"/>
  <c r="I59" i="7"/>
  <c r="I58" i="7"/>
  <c r="I55" i="7"/>
  <c r="I54" i="7"/>
  <c r="I51" i="7"/>
  <c r="I50" i="7"/>
  <c r="I49" i="7"/>
  <c r="I46" i="7"/>
  <c r="I45" i="7"/>
  <c r="I44" i="7"/>
  <c r="I43" i="7"/>
  <c r="I40" i="7"/>
  <c r="I39" i="7"/>
  <c r="I36" i="7"/>
  <c r="I35" i="7"/>
  <c r="I32" i="7"/>
  <c r="I33" i="7" s="1"/>
  <c r="I26" i="7"/>
  <c r="I25" i="7"/>
  <c r="O4" i="4"/>
  <c r="I27" i="7" l="1"/>
  <c r="D45" i="2"/>
  <c r="C45" i="2"/>
  <c r="O24" i="4"/>
  <c r="N27" i="8" s="1"/>
  <c r="N7" i="8"/>
  <c r="I84" i="7"/>
  <c r="I56" i="7"/>
  <c r="I52" i="7"/>
  <c r="I41" i="7"/>
  <c r="I37" i="7"/>
  <c r="I118" i="7"/>
  <c r="I89" i="7"/>
  <c r="I105" i="7"/>
  <c r="I63" i="7"/>
  <c r="I95" i="7"/>
  <c r="I68" i="7"/>
  <c r="I47" i="7"/>
  <c r="I74" i="7"/>
  <c r="I147" i="7" l="1"/>
  <c r="N28" i="8"/>
  <c r="O25" i="4"/>
</calcChain>
</file>

<file path=xl/sharedStrings.xml><?xml version="1.0" encoding="utf-8"?>
<sst xmlns="http://schemas.openxmlformats.org/spreadsheetml/2006/main" count="877" uniqueCount="406">
  <si>
    <t>ORÇAMENTO</t>
  </si>
  <si>
    <t>Conclusão fabricação de polpa de fruta no município de Lago do Junco-MA</t>
  </si>
  <si>
    <t>Num</t>
  </si>
  <si>
    <t>Descrição</t>
  </si>
  <si>
    <t>Un</t>
  </si>
  <si>
    <t>Quantidade</t>
  </si>
  <si>
    <t>Preço Unitário</t>
  </si>
  <si>
    <t>Importância</t>
  </si>
  <si>
    <t>ELABORAÇÃO DE PROJETO EXECUTIVO</t>
  </si>
  <si>
    <t>DESENHISTA DETALHISTA COM ENCARGOS COMPLEMENTARES</t>
  </si>
  <si>
    <t>H</t>
  </si>
  <si>
    <t>MOTORISTA DE VEIÍCULO LEVE COM ENCARGOS COMPLEMENTARES</t>
  </si>
  <si>
    <t>H</t>
  </si>
  <si>
    <t>CAMINHONETE CABINE SIMPLES COM MOTOR 1.6 FLEX, CÂMBIO MANUAL, POTÊNCIA 101/104 CV, 2 PORTAS - DEPRECIAÇÃO. AF_11/2015</t>
  </si>
  <si>
    <t>H</t>
  </si>
  <si>
    <t>UN</t>
  </si>
  <si>
    <t>Total  01.01</t>
  </si>
  <si>
    <t>MOBILIZAÇÃO E DESMOBILIZAÇÃO DA OBRA</t>
  </si>
  <si>
    <t>CAMINHONETE CABINE SIMPLES COM MOTOR 1.6 FLEX, CÂMBIO MANUAL, POTÊNCIA 101/104 CV, 2 PORTAS - DEPRECIAÇÃO. AF_11/2015</t>
  </si>
  <si>
    <t>H</t>
  </si>
  <si>
    <t>COORDENADOR/GERENTE DE OBRA COM ENCARGOS COMPLEMENTARES</t>
  </si>
  <si>
    <t>H</t>
  </si>
  <si>
    <t>Total  01.02</t>
  </si>
  <si>
    <t>CANTEIRO DE OBRAS</t>
  </si>
  <si>
    <t>LOCACAO DE CONTAINER 2,30 X 6,00 M, ALT. 2,50 M, COM 1 SANITARIO, PARA ESCRITORIO, COMPLETO, SEM DIVISORIAS INTERNAS (NAO INCLUI MOBILIZACAO/DESMOBILIZACAO)</t>
  </si>
  <si>
    <t>MÊS</t>
  </si>
  <si>
    <t>PLACA DE OBRA</t>
  </si>
  <si>
    <t>M²</t>
  </si>
  <si>
    <t>KG</t>
  </si>
  <si>
    <t>Total  01.03</t>
  </si>
  <si>
    <t>Total  01</t>
  </si>
  <si>
    <t>ADMINISTRAÇÃO LOCAL</t>
  </si>
  <si>
    <t>VIGIA NOTURNO COM ENCARGOS COMPLEMENTARES</t>
  </si>
  <si>
    <t>AUXILIAR DE ESCRITORIO COM ENCARGOS COMPLEMENTARES</t>
  </si>
  <si>
    <t>MES</t>
  </si>
  <si>
    <t>Total  02</t>
  </si>
  <si>
    <t>SERVIÇOS INICIAIS</t>
  </si>
  <si>
    <t>LOCACAO CONVENCIONAL DE OBRA, UTILIZANDO GABARITO DE TÁBUAS CORRIDAS PONTALETADAS A CADA 2,00M -  2 UTILIZAÇÕES. AF_10/2018</t>
  </si>
  <si>
    <t>M</t>
  </si>
  <si>
    <t>Total  03</t>
  </si>
  <si>
    <t>MOVIMENTO DE TERRA</t>
  </si>
  <si>
    <t>REVOLVIMENTO E LIMPEZA MANUAL DE SOLO. AF_05/2018</t>
  </si>
  <si>
    <t>M2</t>
  </si>
  <si>
    <t>TRANSPORTE COM CAMINHÃO BASCULANTE DE 6 M³, EM VIA INTERNA (DENTRO DO CANTEIRO - UNIDADE: M3XKM). AF_07/2020</t>
  </si>
  <si>
    <t>M3XKM</t>
  </si>
  <si>
    <t>Total  04</t>
  </si>
  <si>
    <t>INFRAESTRUTURA</t>
  </si>
  <si>
    <t>CONCRETO CICLÓPICO FCK = 15MPA, 30% PEDRA DE MÃO EM VOLUME REAL, INCLUSIVE LANÇAMENTO. AF_05/2021</t>
  </si>
  <si>
    <t>M3</t>
  </si>
  <si>
    <t>ALVENARIA DE VEDAÇÃO DE BLOCOS VAZADOS DE CONCRETO APARENTE DE 9X19X39CM (ESPESSURA 9CM) E ARGAMASSA DE ASSENTAMENTO COM PREPARO MANUAL. AF_12/2021</t>
  </si>
  <si>
    <t>Total  05</t>
  </si>
  <si>
    <t>SUPRAESTRUTURA</t>
  </si>
  <si>
    <t>FABRICAÇÃO DE FÔRMA PARA PILARES E ESTRUTURAS SIMILARES, EM CHAPA DE MADEIRA COMPENSADA RESINADA, E = 17 MM. AF_09/2020</t>
  </si>
  <si>
    <t>ARMAÇÃO DE PILAR OU VIGA DE UMA ESTRUTURA CONVENCIONAL DE CONCRETO ARMADO EM UM EDIFÍCIO DE MÚLTIPLOS PAVIMENTOS UTILIZANDO AÇO CA-50 DE 10,0 MM - MONTAGEM. AF_12/2015</t>
  </si>
  <si>
    <t>ARMAÇÃO DE PILAR OU VIGA DE UMA ESTRUTURA CONVENCIONAL DE CONCRETO ARMADO EM UM EDIFÍCIO DE MÚLTIPLOS PAVIMENTOS UTILIZANDO AÇO CA-60 DE 5,0 MM - MONTAGEM. AF_12/2015</t>
  </si>
  <si>
    <t>CONCRETO FCK = 30MPA, TRAÇO 1:2,1:2,5 (EM MASSA SECA DE CIMENTO/ AREIA MÉDIA/ BRITA 1) - PREPARO MECÂNICO COM BETONEIRA 600 L. AF_05/2021</t>
  </si>
  <si>
    <t>Total  06</t>
  </si>
  <si>
    <t>PAREDES E PAINÉIS</t>
  </si>
  <si>
    <t>ALVENARIA DE VEDAÇÃO COM ELEMENTO VAZADO DE CERÂMICA (COBOGÓ) DE 7X20X20CM E ARGAMASSA DE ASSENTAMENTO COM PREPARO EM BETONEIRA. AF_05/2020</t>
  </si>
  <si>
    <t>VERGA PRÉ-MOLDADA PARA JANELAS COM ATÉ 1,5 M DE VÃO. AF_03/2016</t>
  </si>
  <si>
    <t>Total  07</t>
  </si>
  <si>
    <t>COBERTURA</t>
  </si>
  <si>
    <t>TELHAMENTO e RETELHAMENTO COM TELHA CERÂMICA CAPA-CANAL, TIPO COLONIAL, COM MAIS DE 2 ÁGUAS, INCLUSO TRANSPORTE VERTICAL. AF_07/2019</t>
  </si>
  <si>
    <t>RETIRADA E RECOLOCAÇÃO DE CAIBRO EM TELHADOS DE ATÉ 2 ÁGUAS COM TELHA CERÂMICA CAPA-CANAL, INCLUSO TRANSPORTE VERTICAL. AF_07/2019</t>
  </si>
  <si>
    <t>Total  08</t>
  </si>
  <si>
    <t>ESQUADRIAS</t>
  </si>
  <si>
    <t>PORTA DE ALUMÍNIO DE ABRIR PARA VIDRO SEM GUARNIÇÃO, 87X210CM, FIXAÇÃO COM PARAFUSOS, INCLUSIVE VIDROS - FORNECIMENTO E INSTALAÇÃO. AF_12/2019</t>
  </si>
  <si>
    <t>ÔCULO , ACESSO NA PAREDE</t>
  </si>
  <si>
    <t>JANELA DE ALUMÍNIO DE CORRER COM 2 FOLHAS PARA VIDROS, COM VIDROS, BATENTE, ACABAMENTO COM ACETATO OU BRILHANTE E FERRAGENS. EXCLUSIVE ALIZAR E CONTRAMARCO. FORNECIMENTO E INSTALAÇÃO. AF_12/2019</t>
  </si>
  <si>
    <t>BASCULANTE - JANELA DE PVC BRANCO TIPO MAXIM-AR, COM VIDRO, BATENTE/REQUADRO E  FERRAGENS. EXCLUSIVE ACABAMENTO, GUARNIÇÃO/ALIZAR E CONTRAMARCO. FORNECIMENTO E INSTALAÇÃO. AF_12/2019</t>
  </si>
  <si>
    <t>PORTA EM AÇO DE ABRIR TIPO VENEZIANA SEM GUARNIÇÃO, 87X210CM, FIXAÇÃO COM PARAFUSOS - FORNECIMENTO E INSTALAÇÃO. AF_12/2019</t>
  </si>
  <si>
    <t>Total  09</t>
  </si>
  <si>
    <t>PAVIMENTAÇÃO</t>
  </si>
  <si>
    <t>CONTRAPISO EM ARGAMASSA TRAÇO 1:4 (CIMENTO E AREIA), PREPARO MANUAL, APLICADO EM ÁREAS SECAS SOBRE LAJE, ADERIDO, ACABAMENTO NÃO REFORÇADO, ESPESSURA 3CM. AF_07/2021</t>
  </si>
  <si>
    <t>REVESTIMENTO CERÂMICO PARA PISO COM PLACAS TIPO PORCELANATO DE DIMENSÕES 60X60 CM APLICADA EM AMBIENTES DE ÁREA MAIOR QUE 10 M². AF_06/2014</t>
  </si>
  <si>
    <t>EXECUÇÃO DE PASSEIO (CALÇADA) OU PISO DE CONCRETO COM CONCRETO MOLDADO IN LOCO, FEITO EM OBRA, ACABAMENTO CONVENCIONAL, ESPESSURA 6 CM, ARMADO. AF_07/2016</t>
  </si>
  <si>
    <t>Total  10</t>
  </si>
  <si>
    <t>REVESTIMENTO</t>
  </si>
  <si>
    <t>CHAPISCO APLICADO EM ALVENARIAS E ESTRUTURAS DE CONCRETO INTERNAS, COM COLHER DE PEDREIRO.  ARGAMASSA TRAÇO 1:3 COM PREPARO MANUAL. AF_06/2014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</si>
  <si>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</si>
  <si>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PINTURA DA LOGOMARCA , BASE EM MASSA ÚNICA, PARA RECEBIMENTO DE PINTURA, EM ARGAMASSA TRAÇO 1:2:8, PREPARO MANUAL, APLICADA MANUALMENTE EM FACES INTERNAS DE PAREDES, ESPESSURA DE 10MM, COM EXECUÇÃO DE TALISCAS. AF_06/2014</t>
  </si>
  <si>
    <t>REVESTIMENTO CERÂMICO PARA PAREDES, COM RODAPÉ INCLINADO (EFITAR ACUMULO DE IMPUREZA) INTERNAS COM PLACAS TIPO ESMALTADA EXTRA DE DIMENSÕES 20X20 CM APLICADAS EM AMBIENTES DE ÁREA MENOR QUE 5 M² NA ALTURA INTEIRA DAS PAREDES. AF_06/2014</t>
  </si>
  <si>
    <t>Total  11</t>
  </si>
  <si>
    <t>INSTALAÇÕES ELÉTRICAS</t>
  </si>
  <si>
    <t>PONTO DE ILUMINAÇÃO RESIDENCIAL INCLUINDO INTERRUPTOR SIMPLES, CAIXA ELÉTRICA, ELETRODUTO, CABO, RASGO, QUEBRA E CHUMBAMENTO (EXCLUINDO LUMINÁRIA E LÂMPADA). AF_01/2016</t>
  </si>
  <si>
    <t>PONTO ELETRICO EM TETO PONTO DE ILUMINAÇÃO RESIDENCIAL INCLUINDO INTERRUPTOR PARALELO (2 MÓDULOS), CAIXA ELÉTRICA, ELETRODUTO, CABO, RASGO, QUEBRA E CHUMBAMENTO (EXCLUINDO LUMINÁRIA E LÂMPADA). AF_01/2016</t>
  </si>
  <si>
    <t>QUADRO DE DISTRIBUIÇÃO DE LUZ EM PVC PARA 24 DISJUNTORES - FORNECIMENTO E INSTALAÇÃO. AF_10/2020</t>
  </si>
  <si>
    <t>QUADRO DE MEDIÇÃO GERAL DE ENERGIA PARA 1 MEDIDOR DE SOBREPOR - FORNECIMENTO E INSTALAÇÃO. AF_10/2020</t>
  </si>
  <si>
    <t>LUMINÁRIA TIPO PLAFON REDONDO COM VIDRO FOSCO, DE SOBREPOR, COM 2 LÂMPADAS FLUORESCENTES DE 15 W, SEM REATOR - FORNECIMENTO E INSTALAÇÃO. AF_02/2020</t>
  </si>
  <si>
    <t>ÁREA EXTERNA LUMINÁRIA ARANDELA TIPO MEIA LUA, DE SOBREPOR, COM 1 LÂMPADA FLUORESCENTE DE 15 W, SEM REATOR - FORNECIMENTO E INSTALAÇÃO. AF_02/2020</t>
  </si>
  <si>
    <t>PONTO DE TOMADA RESIDENCIAL INCLUINDO TOMADA (2 MÓDULOS) 10A/250V, CAIXA ELÉTRICA, ELETRODUTO, CABO, RASGO, QUEBRA E CHUMBAMENTO. AF_01/2016</t>
  </si>
  <si>
    <t>HASTE DE ATERRAMENTO 3/4  PARA SPDA - FORNECIMENTO E INSTALAÇÃO. AF_12/2017</t>
  </si>
  <si>
    <t>Total  12</t>
  </si>
  <si>
    <t>INSTALAÇÕES HIDRÁULICAS</t>
  </si>
  <si>
    <t>PONTO DE CONSUMO TERMINAL DE ÁGUA FRIA (SUBRAMAL) COM TUBULAÇÃO DE PVC, DN 25 MM, INSTALADO EM RAMAL DE ÁGUA, INCLUSOS RASGO E CHUMBAMENTO EM ALVENARIA. AF_12/2014</t>
  </si>
  <si>
    <t>KIT DE MISTURADOR BASE BRUTA DE LATÃO ¾" MONOCOMANDO PARA CHUVEIRO, INCLUSIVE CONEXÕES, INSTALADO EM RAMAL DE ÁGUA - FORNECIMENTO E INSTALAÇÃO. AF_12/2014</t>
  </si>
  <si>
    <t>CHUVEIRO ELÉTRICO COMUM CORPO PLÁSTICO, TIPO DUCHA ? FORNECIMENTO E INSTALAÇÃO. AF_01/2020</t>
  </si>
  <si>
    <t>Total  13</t>
  </si>
  <si>
    <t>INSTALAÇÕES DE COMBATE A INCÊNDIO</t>
  </si>
  <si>
    <t>LUMINÁRIA DE EMERGÊNCIA, COM 30 LÂMPADAS LED DE 2 W, SEM REATOR - FORNECIMENTO E INSTALAÇÃO. AF_02/2020</t>
  </si>
  <si>
    <t>PLACA DE SINALIZAÇÃO DE INCÊNDIO</t>
  </si>
  <si>
    <t>EXTINTOR DE INCÊNDIO PORTÁTIL COM CARGA DE PQS DE 6 KG, CLASSE BC - FORNECIMENTO E INSTALAÇÃO. AF_10/2020_P</t>
  </si>
  <si>
    <t>EXTINTOR DE INCÊNDIO PORTÁTIL COM CARGA DE CO2 DE 6 KG, CLASSE BC - FORNECIMENTO E INSTALAÇÃO. AF_10/2020_P</t>
  </si>
  <si>
    <t>Total  14</t>
  </si>
  <si>
    <t>INSTALAÇÕES SANITÁRIAS</t>
  </si>
  <si>
    <t>CAIXA ENTERRADA HIDRÁULICA RETANGULAR EM ALVENARIA COM TIJOLOS CERÂMICOS MACIÇOS, DIMENSÕES INTERNAS: 0,6X0,6X0,6 M PARA REDE DE ESGOTO. AF_12/2020</t>
  </si>
  <si>
    <t>RALO SIFONADO, PVC, DN 100 X 40 MM, JUNTA SOLDÁVEL, FORNECIDO E INSTALADO EM RAMAL DE DESCARGA OU EM RAMAL DE ESGOTO SANITÁRIO. AF_12/2014</t>
  </si>
  <si>
    <t>CAIXA SIFONADA, PVC, DN 100 X 100 X 50 MM, JUNTA ELÁSTICA, FORNECIDA E INSTALADA EM RAMAL DE DESCARGA OU EM RAMAL DE ESGOTO SANITÁRIO. AF_12/2014</t>
  </si>
  <si>
    <t>SUMIDOURO RETANGULAR, EM ALVENARIA COM TIJOLOS CERÂMICOS MACIÇOS, DIMENSÕES INTERNAS: 0,8 X 1,4 X 3,0 M, ÁREA DE INFILTRAÇÃO: 13,2 M² (PARA 5 CONTRIBUINTES). AF_12/2020</t>
  </si>
  <si>
    <t>ESCAVAÇÃO MANUAL DE VALA COM PROFUNDIDADE MENOR OU IGUAL A 1,30 M. AF_03/2016</t>
  </si>
  <si>
    <t>TUBO PVC, SERIE NORMAL, ESGOTO PREDIAL, DN 40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</si>
  <si>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</si>
  <si>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</si>
  <si>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Total  15</t>
  </si>
  <si>
    <t>LOUÇAS   E  ACESSÓRIOS</t>
  </si>
  <si>
    <t>CUBA DE EMBUTIR OVAL EM LOUÇA BRANCA, 35 X 50CM OU EQUIVALENTE, INCLUSO VÁLVULA EM METAL CROMADO E SIFÃO FLEXÍVEL EM PVC - FORNECIMENTO E INSTALAÇÃO. AF_01/2020</t>
  </si>
  <si>
    <t>VASO SANITARIO SIFONADO CONVENCIONAL COM LOUÇA BRANCA, INCLUSO CONJUNTO DE LIGAÇÃO PARA BACIA SANITÁRIA AJUSTÁVEL - FORNECIMENTO E INSTALAÇÃO. AF_10/2016</t>
  </si>
  <si>
    <t>PORTA TOALHA ROSTO EM METAL CROMADO, TIPO ARGOLA, INCLUSO FIXAÇÃO. AF_01/2020</t>
  </si>
  <si>
    <t>LAVATÓRIO LOUÇA BRANCA COM COLUNA, *44 X 35,5* CM, PADRÃO POPULAR - FORNECIMENTO E INSTALAÇÃO. AF_01/2020</t>
  </si>
  <si>
    <t>ASSENTO SANITÁRIO CONVENCIONAL - FORNECIMENTO E INSTALACAO. AF_01/2020</t>
  </si>
  <si>
    <t>TORNEIRA CROMADA DE MESA PARA LAVATORIO, TIPO MONOCOMANDO. AF_01/2020</t>
  </si>
  <si>
    <t>SABONETEIRA DE PAREDE EM PLASTICO ABS COM ACABAMENTO CROMADO E ACRILICO, INCLUSO FIXAÇÃO. AF_01/2020</t>
  </si>
  <si>
    <t>PAPELEIRA DE PAREDE EM METAL CROMADO SEM TAMPA, INCLUSO FIXAÇÃO. AF_01/2020</t>
  </si>
  <si>
    <t>BARRA DE APOIO EM "L", EM ACO INOX POLIDO 70 X 70 CM, FIXADA NA PAREDE - FORNECIMENTO E INSTALACAO. AF_01/2020</t>
  </si>
  <si>
    <t>BANCADA DE MÁRMORE SINTÉTICO 120 X 60CM, COM CUBA INTEGRADA, INCLUSO SIFÃO TIPO GARRAFA EM PVC, VÁLVULA EM PLÁSTICO CROMADO TIPO AMERICANA E TORNEIRA CROMADA LONGA, DE PAREDE, PADRÃO POPULAR - FORNECIMENTO E INSTALAÇÃO. AF_01/2020</t>
  </si>
  <si>
    <t>BANCADA DE MÁRMORE BRANCO POLIDO, DE 1,50 X 0,60 M, PARA PIA DE COZINHA - FORNECIMENTO E INSTALAÇÃO. AF_01/2020</t>
  </si>
  <si>
    <t>Total  16</t>
  </si>
  <si>
    <t>FORRO</t>
  </si>
  <si>
    <t>FORRO EM RÉGUAS DE PVC, FRISADO, PARA AMBIENTES RESIDENCIAIS, INCLUSIVE ESTRUTURA DE FIXAÇÃO. AF_05/2017_P</t>
  </si>
  <si>
    <t>Total  17</t>
  </si>
  <si>
    <t>PINTURA</t>
  </si>
  <si>
    <t>APLICAÇÃO E LIXAMENTO DE MASSA LÁTEX EM PAREDES, DUAS DEMÃOS. AF_06/2014</t>
  </si>
  <si>
    <t>APLICAÇÃO MANUAL DE PINTURA COM TINTA LÁTEX ACRÍLICA EM PAREDES, DUAS DEMÃOS. AF_06/2014</t>
  </si>
  <si>
    <t>APLICAÇÃO MANUAL DE PINTURA COM TINTA LÁTEX PVA EM PAREDES, DUAS DEMÃOS. AF_06/2014</t>
  </si>
  <si>
    <t>PINTURA DE SINALIZAÇÃO logomarca CODEVASF, APLICAÇÃO MANUAL</t>
  </si>
  <si>
    <t>Total  18</t>
  </si>
  <si>
    <t>LIMPEZA DA OBRA</t>
  </si>
  <si>
    <t>LIMPEZA DE OBRA, UTILIZANDO ÁCIDO MURIÁTICO. AF_04/2019</t>
  </si>
  <si>
    <t>Total  19</t>
  </si>
  <si>
    <t>SERVIÇOS FINAIS</t>
  </si>
  <si>
    <t>CAIXA PARA PEDILUVIO</t>
  </si>
  <si>
    <t>CAIXA PARA MEDIDOR MONOFASICO, EM POLICARBONATO / TERMOPLASTICO, PARA ALOJAR 1 DISJUNTOR (PADRAO DA CONCESSIONARIA LOCAL)</t>
  </si>
  <si>
    <t>UN</t>
  </si>
  <si>
    <t>ARGAMASSA TRAÇO 1:1:6 (CIMENTO, CAL E AREIA MÉDIA) PARA EMBOÇO/MASSA ÚNICA/ASSENTAMENTO DE ALVENARIA DE VEDAÇÃO, PREPARO MANUAL. AF_06/2014</t>
  </si>
  <si>
    <t>M3</t>
  </si>
  <si>
    <t>AUXILIAR DE ELETRICISTA COM ENCARGOS COMPLEMENTARES</t>
  </si>
  <si>
    <t>H</t>
  </si>
  <si>
    <t>PEDREIRO COM ENCARGOS COMPLEMENTARES</t>
  </si>
  <si>
    <t>H</t>
  </si>
  <si>
    <t>PLACAS DE INAGURAÇÃO EM AÇO, MODELO CODEVASF.</t>
  </si>
  <si>
    <t>UND</t>
  </si>
  <si>
    <t>PINO DE ACO COM ARRUELA CONICA, DIAMETRO ARRUELA = *23* MM E COMP HASTE = *27* MM (ACAO INDIRETA)</t>
  </si>
  <si>
    <t>CENTO</t>
  </si>
  <si>
    <t>MONTADOR DE ESTRUTURA METÁLICA COM ENCARGOS COMPLEMENTARES</t>
  </si>
  <si>
    <t>SERVENTE COM ENCARGOS COMPLEMENTARES</t>
  </si>
  <si>
    <t>Total  do orçamento</t>
  </si>
  <si>
    <t>Resumo</t>
  </si>
  <si>
    <t>Total do orçamento</t>
  </si>
  <si>
    <t>valor com BDI (25%)</t>
  </si>
  <si>
    <t>21 - EQUIPAMENTOS</t>
  </si>
  <si>
    <t>TRABALHOS PRELIMINARES</t>
  </si>
  <si>
    <t>ENCARGOS SOCIAIS SOBRE PREÇOS DA MÃO DE OBRA HORISTA E MENSALISTA</t>
  </si>
  <si>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</si>
  <si>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</si>
  <si>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</si>
  <si>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</si>
  <si>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</si>
  <si>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</si>
  <si>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</si>
  <si>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</si>
  <si>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</si>
  <si>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</si>
  <si>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</si>
  <si>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</si>
  <si>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</si>
  <si>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</si>
  <si>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</si>
  <si>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</si>
  <si>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</si>
  <si>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</si>
  <si>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</si>
  <si>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</si>
  <si>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</si>
  <si>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</si>
  <si>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</si>
  <si>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</si>
  <si>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</si>
  <si>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</si>
  <si>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</si>
  <si>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</si>
  <si>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0,00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</si>
  <si>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</si>
  <si>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</si>
  <si>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</si>
  <si>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</si>
  <si>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</si>
  <si>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</si>
  <si>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</si>
  <si>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</si>
  <si>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</si>
  <si>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</si>
  <si>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</si>
  <si>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</si>
  <si>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</si>
  <si>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</si>
  <si>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</si>
  <si>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</si>
  <si>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</si>
  <si>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</si>
  <si>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</si>
  <si>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</si>
  <si>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</si>
  <si>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</si>
  <si>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</si>
  <si>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</si>
  <si>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</si>
  <si>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</si>
  <si>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</si>
  <si>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</si>
  <si>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</si>
  <si>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</si>
  <si>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</si>
  <si>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</si>
  <si>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</si>
  <si>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</si>
  <si>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</si>
  <si>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</si>
  <si>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</si>
  <si>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</si>
  <si>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</si>
  <si>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</si>
  <si>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Obra/Projeto: CONCLUSÃO DE AGROINDUSTRIA DE POLPA DE FRUTA NO MUNICIPIO DE LAGO DO JUNCO/MA
Local / Implantação: ZONA RURAL DE LAGO DO JUNCO
Proponente:       Concedente: CODEVASF   BDI: 25,00%
Data Ref: SINAPI 08/2023                        Encargos Sociais:  114,08%(HORA) 71,34%(MÊS)</t>
  </si>
  <si>
    <t>OBJETO</t>
  </si>
  <si>
    <t>TIPO DE OBRA DO EMPREENDIMENTO</t>
  </si>
  <si>
    <t>DESONERAÇÃO</t>
  </si>
  <si>
    <t>Itens</t>
  </si>
  <si>
    <t>Siglas</t>
  </si>
  <si>
    <t>Situação</t>
  </si>
  <si>
    <t>Médio</t>
  </si>
  <si>
    <t>CP</t>
  </si>
  <si>
    <t>Tributos (ISS, variável de acordo com o município)</t>
  </si>
  <si>
    <t>ISS</t>
  </si>
  <si>
    <t>BDI PAD</t>
  </si>
  <si>
    <t>Administração Central</t>
  </si>
  <si>
    <t>AC</t>
  </si>
  <si>
    <t>Despesas Financeiras</t>
  </si>
  <si>
    <t>Lucro</t>
  </si>
  <si>
    <t>Fonte da composição, valores de referência e fórmula do BDI:  Acórdão 2622/2013-TCU-Plenário</t>
  </si>
  <si>
    <t>Desoneração: Lei n°13.161/2015</t>
  </si>
  <si>
    <t>Risco</t>
  </si>
  <si>
    <t>SG</t>
  </si>
  <si>
    <t>DF</t>
  </si>
  <si>
    <t>Seguro e Garantia</t>
  </si>
  <si>
    <t>N° Contrato</t>
  </si>
  <si>
    <t>PROPONENTE/TOMADOR</t>
  </si>
  <si>
    <t>Cálculo de BDI</t>
  </si>
  <si>
    <t>Conforme legislação tributária municipal, definir estimativa de percentual da base de cálculo para o ISS</t>
  </si>
  <si>
    <t>Sobre a base de cálculo, definir a respecticva alíquota do ISS (entre 2% e 5%)</t>
  </si>
  <si>
    <t>%Adotado</t>
  </si>
  <si>
    <t>1° Quartil</t>
  </si>
  <si>
    <t>3° Quartil</t>
  </si>
  <si>
    <t>Tributos (impostos COFINS 3% E PIS 0,65%)</t>
  </si>
  <si>
    <t>BDI SEM desoneração</t>
  </si>
  <si>
    <t>ok</t>
  </si>
  <si>
    <t>Construção de Edifícios e Reformas (Quadras, unidades habitacionais, escolas, etc.)</t>
  </si>
  <si>
    <t>Conclusão agroindustria de polpa de fruta no município de Lago do Junco/MA</t>
  </si>
  <si>
    <t>Conclusão Agroindústria de polpa de fruta no município de Lago do Junco-MA</t>
  </si>
  <si>
    <t>Conclusão agroindústria de polpa de fruta no município de Lago do Junco-MA</t>
  </si>
  <si>
    <t>EQUIPAMENTOS</t>
  </si>
  <si>
    <t>Caixa plástica, material: plástico reforçado, aplicação: acondicionamento de hortifrutigranjeiros, tipo: vazada, monobloco, capacidade: entre 46 a 52 l</t>
  </si>
  <si>
    <t>Balança eletrônica, capacidade pesagem: 15 kg, voltagem: bivolt v, características adicionais: plataforma aço inoxidável, pés reguláveis e antiad, tipo: digital, número dígitos: 5, dimensões: 375 x 425 mm, tipo painel: lcd, material: aço carbono</t>
  </si>
  <si>
    <t>Balança mecânica, capacidade: 300 kg, divisão: 200 g, uso: gêneros alimentícios</t>
  </si>
  <si>
    <t>Mesa de inox 430 (0,5mm de espessura mínima) para manipulação, preparação alimentos, tampo liso e reforçada com travamento, Medidasmínimas: Altura - 850 MM | Largura - 1900 MM | Profundidade - 700 MM</t>
  </si>
  <si>
    <t>Despolpadeira de frutas em aço inoxidável AISI 304, motor elétrico monofásico 220V de no mínimo 1cv de potência, com peneiras com furos entre 2,0 e 2,5mm, capacidade de processamento mínimo 150kg/hora. Logomarca da CODEVASF silkada em local vísivel. Garantia mínima de 01 (um) ano.</t>
  </si>
  <si>
    <t>DOSADOR AUTOMÁTICO - CAPACIDADE mínima de 30L Fabricado em Aço Inox AISI 304, Faz dosagens de 20 ml até o total do reservatório do dosador, Produção mínima de até 1100 embalagens por hora, Controlado por temporizador digital.</t>
  </si>
  <si>
    <t>Tanque de Lavagem em aço inox AISI 304, com cesto e registro, capacidade mínima de 90 litros.</t>
  </si>
  <si>
    <t>Seladora embalagem, material: chapa metálica, voltagem: 220 v, funcionamento: à pedal, aplicação: vedação embalagens plásticas, características adicionais: sistema solda única através de fita cromo níquel, acabamento superficial: pintura eletrostática, potência mínima: 25 w, comprimento mínimo de selagem: 250 mm, Posicionamento vertical da embalagem.</t>
  </si>
  <si>
    <t>Freezer horizontal, 2 portas,  capacidade mínima 470 litros, cor branca,  grade interna, tampa balanceada e 4 rodízios reforçados, 2 puxadores ergonômicos, 2  compartimentos separados por grade  interna, controle de temperatura, 220 V ou Bivolt. Embalagem com informações do fabricante, manual de instruções em português. Logomarca da CODEVASF silkada em local vísivel. Garantia mínima de 01 (um) ano.</t>
  </si>
  <si>
    <t>Total 20</t>
  </si>
  <si>
    <t>Total  21</t>
  </si>
  <si>
    <t>BDI (15%)</t>
  </si>
  <si>
    <t>CRONOGRAMA FÍSICO/FINANCEIRO</t>
  </si>
  <si>
    <t>MÊS 01</t>
  </si>
  <si>
    <t>MÊS 02</t>
  </si>
  <si>
    <t>MÊS 03</t>
  </si>
  <si>
    <t>MÊS 04</t>
  </si>
  <si>
    <t xml:space="preserve">MÊS 05 </t>
  </si>
  <si>
    <t>MÊS 06</t>
  </si>
  <si>
    <t>MÊS 07</t>
  </si>
  <si>
    <t>MÊS 08</t>
  </si>
  <si>
    <t>TOTAL C/BDI</t>
  </si>
  <si>
    <t>01 - TRABALHOS PRELIMINARES</t>
  </si>
  <si>
    <t>02 - ADMINISTRAÇÃO LOCAL</t>
  </si>
  <si>
    <t>03 - SERVIÇOS INICIAIS</t>
  </si>
  <si>
    <t>04 - MOVIMENTO DE TERRA</t>
  </si>
  <si>
    <t>05 - INFRAESTRUTURA</t>
  </si>
  <si>
    <t>06 - SUPRAESTRUTURA</t>
  </si>
  <si>
    <t>07 - PAREDES E PAINÉIS</t>
  </si>
  <si>
    <t>08 - COBERTURA</t>
  </si>
  <si>
    <t>09 - ESQUADRIAS</t>
  </si>
  <si>
    <t>10 - PAVIMENTAÇÃO</t>
  </si>
  <si>
    <t>11 - REVESTIMENTO</t>
  </si>
  <si>
    <t>12 - INSTALAÇÕES ELÉTRICAS</t>
  </si>
  <si>
    <t>13 - INSTALAÇÕES HIDRÁULICAS</t>
  </si>
  <si>
    <t>14 - INSTALAÇÕES DE COMBATE A INCÊNDIO</t>
  </si>
  <si>
    <t>15 - INSTALAÇÕES SANITÁRIAS</t>
  </si>
  <si>
    <t>16 - LOUÇAS   E  ACESSÓRIOS</t>
  </si>
  <si>
    <t>17 - FORRO</t>
  </si>
  <si>
    <t>18 - PINTURA</t>
  </si>
  <si>
    <t>19 - LIMPEZA DA OBRA</t>
  </si>
  <si>
    <t>20 - SERVIÇOS FINAIS</t>
  </si>
  <si>
    <t>CPU 01</t>
  </si>
  <si>
    <t>CPU 02</t>
  </si>
  <si>
    <t>CPU 03</t>
  </si>
  <si>
    <t>CPU 04</t>
  </si>
  <si>
    <t>CPU 05</t>
  </si>
  <si>
    <t>PLACA DE INAUGURACAO METALICA, *40* CM X *60* CM</t>
  </si>
  <si>
    <t>Item</t>
  </si>
  <si>
    <t>Código</t>
  </si>
  <si>
    <t>1.1</t>
  </si>
  <si>
    <t>1.2</t>
  </si>
  <si>
    <t>1.3</t>
  </si>
  <si>
    <t>1.3.1</t>
  </si>
  <si>
    <t>1.3.2</t>
  </si>
  <si>
    <t>3.1</t>
  </si>
  <si>
    <t>4.1</t>
  </si>
  <si>
    <t>4.2</t>
  </si>
  <si>
    <t>5.1</t>
  </si>
  <si>
    <t>5.2</t>
  </si>
  <si>
    <t>6.1</t>
  </si>
  <si>
    <t>6.2</t>
  </si>
  <si>
    <t>6.3</t>
  </si>
  <si>
    <t>6.4</t>
  </si>
  <si>
    <t>7.1</t>
  </si>
  <si>
    <t>7.2</t>
  </si>
  <si>
    <t>7.3</t>
  </si>
  <si>
    <t>8.1</t>
  </si>
  <si>
    <t>8.2</t>
  </si>
  <si>
    <t>9.1</t>
  </si>
  <si>
    <t>9.2</t>
  </si>
  <si>
    <t>9.3</t>
  </si>
  <si>
    <t>9.4</t>
  </si>
  <si>
    <t>9.5</t>
  </si>
  <si>
    <t>10.1</t>
  </si>
  <si>
    <t>10.2</t>
  </si>
  <si>
    <t>10.3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</si>
  <si>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</si>
  <si>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</si>
  <si>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</si>
  <si>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</si>
  <si>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</si>
  <si>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</si>
  <si>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</si>
  <si>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</si>
  <si>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</si>
  <si>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12.6</t>
  </si>
  <si>
    <t>12.7</t>
  </si>
  <si>
    <t>12.8</t>
  </si>
  <si>
    <t>13.1</t>
  </si>
  <si>
    <t>13.2</t>
  </si>
  <si>
    <t>13.3</t>
  </si>
  <si>
    <t>14.1</t>
  </si>
  <si>
    <t>14.2</t>
  </si>
  <si>
    <t>14.3</t>
  </si>
  <si>
    <t>14.4</t>
  </si>
  <si>
    <t>15.1</t>
  </si>
  <si>
    <t>15.2</t>
  </si>
  <si>
    <t>15.3</t>
  </si>
  <si>
    <t>15.4</t>
  </si>
  <si>
    <t>15.5</t>
  </si>
  <si>
    <t>15.6</t>
  </si>
  <si>
    <t>15.7</t>
  </si>
  <si>
    <t>15.8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</si>
  <si>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</si>
  <si>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</si>
  <si>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</si>
  <si>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</si>
  <si>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</si>
  <si>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</si>
  <si>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</si>
  <si>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</si>
  <si>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</si>
  <si>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</si>
  <si>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</si>
  <si>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17.1</t>
  </si>
  <si>
    <t>18.1</t>
  </si>
  <si>
    <t>18.2</t>
  </si>
  <si>
    <t>18.3</t>
  </si>
  <si>
    <t>18.4</t>
  </si>
  <si>
    <t>19.1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</si>
  <si>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</si>
  <si>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</si>
  <si>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</si>
  <si>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</si>
  <si>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</si>
  <si>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</si>
  <si>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</si>
  <si>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</si>
  <si>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</si>
  <si>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und</t>
  </si>
  <si>
    <t>ELABORAÇÃO DO PROJETO EXECUTIVO</t>
  </si>
  <si>
    <t>CURVA ABC</t>
  </si>
  <si>
    <t xml:space="preserve">AQUISIÇÃO DE EQUIPAMENTOS PARA AS AGROINDÚSTRIAS </t>
  </si>
  <si>
    <t>MERO FORNECIMENTO DE MATERIAIS E EQUIPAMENTOS</t>
  </si>
  <si>
    <t>O valor do orçamento ascende a duzentos e vinte e seis mil cento e trinta e oito reais e trinta e três centavos.</t>
  </si>
  <si>
    <t>COMPOSIÇÕES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</si>
</sst>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.000"/>
    <numFmt numFmtId="165" formatCode="&quot;R$&quot;\ #,##0.00"/>
  </numFmts>
  <fonts count="27" x14ac:knownFonts="1">
    <font>
      <sz val="12"/>
      <color rgb="FF000000"/>
      <name val="Verdana"/>
      <family val="2"/>
    </font>
    <font>
      <b/>
      <sz val="20"/>
      <color rgb="FF000000"/>
      <name val="Arial"/>
      <family val="2"/>
    </font>
    <font>
      <sz val="9.9499999999999993"/>
      <color rgb="FF000000"/>
      <name val="Arial"/>
      <family val="2"/>
    </font>
    <font>
      <sz val="9"/>
      <color rgb="FF000000"/>
      <name val="Arial"/>
      <family val="2"/>
    </font>
    <font>
      <b/>
      <sz val="36"/>
      <color rgb="FF000000"/>
      <name val="Arial"/>
      <family val="2"/>
    </font>
    <font>
      <b/>
      <i/>
      <sz val="20"/>
      <color rgb="FF000000"/>
      <name val="Arial"/>
      <family val="2"/>
    </font>
    <font>
      <b/>
      <i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.9499999999999993"/>
      <color rgb="FF000000"/>
      <name val="Arial"/>
      <family val="2"/>
    </font>
    <font>
      <sz val="6.95"/>
      <color rgb="FF000000"/>
      <name val="Arial"/>
      <family val="2"/>
    </font>
    <font>
      <sz val="6"/>
      <color rgb="FF000000"/>
      <name val="Arial"/>
      <family val="2"/>
    </font>
    <font>
      <sz val="12"/>
      <color rgb="FF000000"/>
      <name val="Verdana"/>
      <family val="2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b/>
      <sz val="12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Verdana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color rgb="FFFA7D00"/>
      <name val="Calibri"/>
      <family val="2"/>
      <scheme val="minor"/>
    </font>
    <font>
      <b/>
      <sz val="10"/>
      <color rgb="FF000000"/>
      <name val="Verdana"/>
      <family val="2"/>
    </font>
    <font>
      <sz val="10"/>
      <color rgb="FFFF0000"/>
      <name val="Verdana"/>
      <family val="2"/>
    </font>
    <font>
      <b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E0E0E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12" fillId="0" borderId="0"/>
    <xf numFmtId="9" fontId="12" fillId="0" borderId="0" applyFill="0" applyBorder="0" applyAlignment="0" applyProtection="0"/>
    <xf numFmtId="44" fontId="11" fillId="0" borderId="0" applyFont="0" applyFill="0" applyBorder="0" applyAlignment="0" applyProtection="0"/>
    <xf numFmtId="0" fontId="23" fillId="0" borderId="18" applyNumberFormat="0" applyFill="0" applyAlignment="0" applyProtection="0"/>
  </cellStyleXfs>
  <cellXfs count="267"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top" wrapText="1"/>
    </xf>
    <xf numFmtId="164" fontId="9" fillId="0" borderId="0" xfId="0" applyNumberFormat="1" applyFont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right" vertical="top" wrapText="1"/>
    </xf>
    <xf numFmtId="164" fontId="3" fillId="3" borderId="4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13" fillId="6" borderId="0" xfId="2" applyFont="1" applyFill="1" applyAlignment="1">
      <alignment vertical="center"/>
    </xf>
    <xf numFmtId="0" fontId="13" fillId="6" borderId="0" xfId="2" applyFont="1" applyFill="1" applyAlignment="1">
      <alignment horizontal="center" vertical="center"/>
    </xf>
    <xf numFmtId="0" fontId="14" fillId="6" borderId="10" xfId="2" applyFont="1" applyFill="1" applyBorder="1" applyAlignment="1">
      <alignment horizontal="left" vertical="center" wrapText="1"/>
    </xf>
    <xf numFmtId="0" fontId="15" fillId="3" borderId="11" xfId="2" applyFont="1" applyFill="1" applyBorder="1" applyAlignment="1">
      <alignment horizontal="center" vertical="center"/>
    </xf>
    <xf numFmtId="0" fontId="13" fillId="6" borderId="11" xfId="2" applyFont="1" applyFill="1" applyBorder="1" applyAlignment="1">
      <alignment horizontal="center" vertical="center"/>
    </xf>
    <xf numFmtId="0" fontId="13" fillId="6" borderId="11" xfId="2" applyFont="1" applyFill="1" applyBorder="1" applyAlignment="1">
      <alignment vertical="center"/>
    </xf>
    <xf numFmtId="2" fontId="13" fillId="6" borderId="11" xfId="2" applyNumberFormat="1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center" vertical="center" wrapText="1"/>
    </xf>
    <xf numFmtId="2" fontId="14" fillId="6" borderId="11" xfId="2" applyNumberFormat="1" applyFont="1" applyFill="1" applyBorder="1" applyAlignment="1">
      <alignment horizontal="center" vertical="center"/>
    </xf>
    <xf numFmtId="49" fontId="13" fillId="6" borderId="11" xfId="2" applyNumberFormat="1" applyFont="1" applyFill="1" applyBorder="1" applyAlignment="1">
      <alignment horizontal="center" vertical="center"/>
    </xf>
    <xf numFmtId="0" fontId="14" fillId="6" borderId="11" xfId="2" applyFont="1" applyFill="1" applyBorder="1" applyAlignment="1">
      <alignment horizontal="justify" vertical="center" wrapText="1"/>
    </xf>
    <xf numFmtId="0" fontId="13" fillId="6" borderId="11" xfId="2" applyFont="1" applyFill="1" applyBorder="1" applyAlignment="1">
      <alignment horizontal="justify" vertical="center" wrapText="1"/>
    </xf>
    <xf numFmtId="2" fontId="15" fillId="3" borderId="11" xfId="2" applyNumberFormat="1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10" fontId="17" fillId="0" borderId="13" xfId="1" applyNumberFormat="1" applyFont="1" applyBorder="1" applyAlignment="1">
      <alignment horizontal="center" vertical="center"/>
    </xf>
    <xf numFmtId="0" fontId="17" fillId="9" borderId="13" xfId="0" applyFont="1" applyFill="1" applyBorder="1" applyAlignment="1">
      <alignment horizontal="left" vertical="center"/>
    </xf>
    <xf numFmtId="10" fontId="17" fillId="9" borderId="13" xfId="1" applyNumberFormat="1" applyFont="1" applyFill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7" fillId="8" borderId="13" xfId="0" applyFont="1" applyFill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" fontId="19" fillId="0" borderId="6" xfId="0" applyNumberFormat="1" applyFont="1" applyBorder="1" applyAlignment="1">
      <alignment horizontal="right" vertical="top" wrapText="1"/>
    </xf>
    <xf numFmtId="4" fontId="19" fillId="0" borderId="9" xfId="0" applyNumberFormat="1" applyFont="1" applyBorder="1" applyAlignment="1">
      <alignment horizontal="right" vertical="top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4" xfId="0" applyNumberFormat="1" applyFont="1" applyBorder="1" applyAlignment="1">
      <alignment horizontal="right" vertical="top" wrapText="1"/>
    </xf>
    <xf numFmtId="164" fontId="21" fillId="0" borderId="4" xfId="0" applyNumberFormat="1" applyFont="1" applyBorder="1" applyAlignment="1">
      <alignment horizontal="right" vertical="center" wrapText="1"/>
    </xf>
    <xf numFmtId="4" fontId="19" fillId="0" borderId="6" xfId="0" applyNumberFormat="1" applyFont="1" applyBorder="1" applyAlignment="1">
      <alignment horizontal="right" vertical="center" wrapText="1"/>
    </xf>
    <xf numFmtId="164" fontId="21" fillId="0" borderId="4" xfId="0" applyNumberFormat="1" applyFont="1" applyBorder="1" applyAlignment="1">
      <alignment horizontal="right" wrapText="1"/>
    </xf>
    <xf numFmtId="4" fontId="19" fillId="0" borderId="6" xfId="0" applyNumberFormat="1" applyFont="1" applyBorder="1" applyAlignment="1">
      <alignment horizontal="right" wrapText="1"/>
    </xf>
    <xf numFmtId="164" fontId="21" fillId="0" borderId="4" xfId="0" applyNumberFormat="1" applyFont="1" applyBorder="1" applyAlignment="1">
      <alignment vertical="center" wrapText="1"/>
    </xf>
    <xf numFmtId="4" fontId="19" fillId="0" borderId="6" xfId="0" applyNumberFormat="1" applyFont="1" applyBorder="1" applyAlignment="1">
      <alignment vertical="center" wrapText="1"/>
    </xf>
    <xf numFmtId="164" fontId="21" fillId="0" borderId="0" xfId="0" applyNumberFormat="1" applyFont="1" applyAlignment="1">
      <alignment horizontal="right" vertical="center" wrapText="1"/>
    </xf>
    <xf numFmtId="4" fontId="19" fillId="0" borderId="0" xfId="0" applyNumberFormat="1" applyFont="1" applyAlignment="1">
      <alignment horizontal="right" vertical="center" wrapText="1"/>
    </xf>
    <xf numFmtId="0" fontId="0" fillId="0" borderId="15" xfId="0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right" vertical="center" wrapText="1"/>
    </xf>
    <xf numFmtId="4" fontId="21" fillId="0" borderId="0" xfId="0" applyNumberFormat="1" applyFont="1" applyAlignment="1">
      <alignment horizontal="right" vertical="center" wrapText="1"/>
    </xf>
    <xf numFmtId="0" fontId="0" fillId="10" borderId="4" xfId="0" applyFill="1" applyBorder="1" applyAlignment="1">
      <alignment horizontal="left" vertical="center"/>
    </xf>
    <xf numFmtId="0" fontId="0" fillId="10" borderId="6" xfId="0" applyFill="1" applyBorder="1" applyAlignment="1">
      <alignment horizontal="left" vertical="center"/>
    </xf>
    <xf numFmtId="165" fontId="23" fillId="0" borderId="18" xfId="5" applyNumberFormat="1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4" fontId="0" fillId="0" borderId="20" xfId="0" applyNumberFormat="1" applyBorder="1" applyAlignment="1">
      <alignment vertical="center"/>
    </xf>
    <xf numFmtId="0" fontId="0" fillId="0" borderId="0" xfId="0"/>
    <xf numFmtId="44" fontId="0" fillId="0" borderId="0" xfId="4" applyFont="1" applyBorder="1" applyAlignment="1">
      <alignment horizontal="center" vertical="center"/>
    </xf>
    <xf numFmtId="44" fontId="23" fillId="0" borderId="18" xfId="4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3" fillId="0" borderId="18" xfId="4" applyNumberFormat="1" applyFont="1" applyBorder="1" applyAlignment="1">
      <alignment horizontal="center"/>
    </xf>
    <xf numFmtId="0" fontId="0" fillId="0" borderId="15" xfId="0" applyBorder="1" applyAlignment="1">
      <alignment horizontal="left" vertical="center"/>
    </xf>
    <xf numFmtId="165" fontId="0" fillId="0" borderId="15" xfId="0" applyNumberFormat="1" applyBorder="1" applyAlignment="1">
      <alignment horizontal="center" vertical="center"/>
    </xf>
    <xf numFmtId="165" fontId="0" fillId="0" borderId="15" xfId="0" applyNumberFormat="1" applyBorder="1" applyAlignment="1">
      <alignment horizontal="center"/>
    </xf>
    <xf numFmtId="0" fontId="0" fillId="11" borderId="5" xfId="0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165" fontId="24" fillId="11" borderId="4" xfId="0" applyNumberFormat="1" applyFont="1" applyFill="1" applyBorder="1" applyAlignment="1">
      <alignment horizontal="left" vertical="center"/>
    </xf>
    <xf numFmtId="4" fontId="24" fillId="11" borderId="6" xfId="0" applyNumberFormat="1" applyFont="1" applyFill="1" applyBorder="1" applyAlignment="1">
      <alignment vertical="center"/>
    </xf>
    <xf numFmtId="0" fontId="25" fillId="4" borderId="4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19" fillId="4" borderId="4" xfId="0" applyFont="1" applyFill="1" applyBorder="1" applyAlignment="1">
      <alignment vertical="top" wrapText="1"/>
    </xf>
    <xf numFmtId="0" fontId="3" fillId="0" borderId="0" xfId="0" applyFont="1" applyAlignment="1">
      <alignment horizontal="right" wrapText="1"/>
    </xf>
    <xf numFmtId="4" fontId="19" fillId="0" borderId="0" xfId="0" applyNumberFormat="1" applyFont="1" applyAlignment="1">
      <alignment horizontal="right" vertical="top" wrapText="1"/>
    </xf>
    <xf numFmtId="0" fontId="19" fillId="5" borderId="4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0" fillId="3" borderId="4" xfId="0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right" vertical="center" wrapText="1"/>
    </xf>
    <xf numFmtId="164" fontId="21" fillId="5" borderId="4" xfId="0" applyNumberFormat="1" applyFont="1" applyFill="1" applyBorder="1" applyAlignment="1">
      <alignment horizontal="right" vertical="center" wrapText="1"/>
    </xf>
    <xf numFmtId="4" fontId="21" fillId="5" borderId="4" xfId="0" applyNumberFormat="1" applyFont="1" applyFill="1" applyBorder="1" applyAlignment="1">
      <alignment horizontal="right" vertical="center" wrapText="1"/>
    </xf>
    <xf numFmtId="4" fontId="19" fillId="5" borderId="6" xfId="0" applyNumberFormat="1" applyFont="1" applyFill="1" applyBorder="1" applyAlignment="1">
      <alignment horizontal="right" vertical="center" wrapText="1"/>
    </xf>
    <xf numFmtId="4" fontId="21" fillId="0" borderId="6" xfId="0" applyNumberFormat="1" applyFont="1" applyBorder="1" applyAlignment="1">
      <alignment horizontal="right" vertical="center" wrapText="1"/>
    </xf>
    <xf numFmtId="4" fontId="21" fillId="0" borderId="6" xfId="0" applyNumberFormat="1" applyFont="1" applyBorder="1" applyAlignment="1">
      <alignment horizontal="right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0" fontId="21" fillId="0" borderId="4" xfId="0" applyFont="1" applyBorder="1" applyAlignment="1">
      <alignment horizontal="right" wrapText="1"/>
    </xf>
    <xf numFmtId="0" fontId="21" fillId="0" borderId="4" xfId="0" applyFont="1" applyBorder="1" applyAlignment="1">
      <alignment horizontal="right" vertical="center" wrapText="1"/>
    </xf>
    <xf numFmtId="0" fontId="21" fillId="0" borderId="4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164" fontId="21" fillId="0" borderId="4" xfId="0" applyNumberFormat="1" applyFont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19" fillId="0" borderId="4" xfId="0" applyFont="1" applyBorder="1" applyAlignment="1">
      <alignment horizontal="right" vertical="top" wrapText="1"/>
    </xf>
    <xf numFmtId="0" fontId="19" fillId="0" borderId="8" xfId="0" applyFont="1" applyBorder="1" applyAlignment="1">
      <alignment horizontal="right" vertical="top" wrapText="1"/>
    </xf>
    <xf numFmtId="4" fontId="21" fillId="0" borderId="4" xfId="0" applyNumberFormat="1" applyFont="1" applyBorder="1" applyAlignment="1">
      <alignment vertical="center" wrapText="1"/>
    </xf>
    <xf numFmtId="0" fontId="26" fillId="0" borderId="4" xfId="0" applyFont="1" applyBorder="1" applyAlignment="1">
      <alignment horizontal="right" vertical="top" wrapText="1"/>
    </xf>
    <xf numFmtId="0" fontId="19" fillId="4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19" fillId="5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center" vertical="top" wrapText="1"/>
    </xf>
    <xf numFmtId="0" fontId="19" fillId="5" borderId="4" xfId="0" applyFont="1" applyFill="1" applyBorder="1" applyAlignment="1">
      <alignment vertical="top" wrapText="1"/>
    </xf>
    <xf numFmtId="0" fontId="21" fillId="5" borderId="4" xfId="0" applyFont="1" applyFill="1" applyBorder="1" applyAlignment="1">
      <alignment vertical="center" wrapText="1"/>
    </xf>
    <xf numFmtId="0" fontId="21" fillId="0" borderId="0" xfId="0" applyFont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top" wrapText="1"/>
    </xf>
    <xf numFmtId="0" fontId="19" fillId="5" borderId="5" xfId="0" applyFont="1" applyFill="1" applyBorder="1" applyAlignment="1">
      <alignment horizontal="center" vertical="top" wrapText="1"/>
    </xf>
    <xf numFmtId="0" fontId="19" fillId="5" borderId="0" xfId="0" applyFont="1" applyFill="1" applyAlignment="1">
      <alignment vertical="top" wrapText="1"/>
    </xf>
    <xf numFmtId="0" fontId="19" fillId="5" borderId="0" xfId="0" applyFont="1" applyFill="1" applyAlignment="1">
      <alignment horizontal="center" vertical="top" wrapText="1"/>
    </xf>
    <xf numFmtId="0" fontId="20" fillId="0" borderId="4" xfId="0" applyFont="1" applyBorder="1" applyAlignment="1">
      <alignment vertical="center" wrapText="1"/>
    </xf>
    <xf numFmtId="0" fontId="21" fillId="0" borderId="4" xfId="0" applyFont="1" applyBorder="1" applyAlignment="1">
      <alignment vertical="top" wrapText="1"/>
    </xf>
    <xf numFmtId="0" fontId="26" fillId="0" borderId="5" xfId="0" applyFont="1" applyBorder="1" applyAlignment="1">
      <alignment vertical="top" wrapText="1"/>
    </xf>
    <xf numFmtId="0" fontId="19" fillId="0" borderId="5" xfId="0" applyFont="1" applyBorder="1" applyAlignment="1">
      <alignment vertical="top" wrapText="1"/>
    </xf>
    <xf numFmtId="0" fontId="19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4" fontId="21" fillId="0" borderId="4" xfId="0" applyNumberFormat="1" applyFont="1" applyBorder="1" applyAlignment="1">
      <alignment wrapText="1"/>
    </xf>
    <xf numFmtId="164" fontId="19" fillId="0" borderId="8" xfId="0" applyNumberFormat="1" applyFont="1" applyBorder="1" applyAlignment="1">
      <alignment vertical="center" wrapText="1"/>
    </xf>
    <xf numFmtId="0" fontId="19" fillId="0" borderId="7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4" fontId="21" fillId="0" borderId="0" xfId="0" applyNumberFormat="1" applyFont="1" applyAlignment="1">
      <alignment vertical="center" wrapText="1"/>
    </xf>
    <xf numFmtId="0" fontId="22" fillId="0" borderId="0" xfId="0" applyFont="1" applyAlignment="1">
      <alignment vertical="top" wrapText="1"/>
    </xf>
    <xf numFmtId="4" fontId="19" fillId="0" borderId="4" xfId="0" applyNumberFormat="1" applyFont="1" applyBorder="1" applyAlignment="1">
      <alignment vertical="top" wrapText="1"/>
    </xf>
    <xf numFmtId="4" fontId="19" fillId="0" borderId="8" xfId="0" applyNumberFormat="1" applyFont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horizontal="right" vertical="center" wrapText="1"/>
    </xf>
    <xf numFmtId="164" fontId="21" fillId="0" borderId="0" xfId="0" applyNumberFormat="1" applyFont="1" applyBorder="1" applyAlignment="1">
      <alignment horizontal="right" vertical="center" wrapText="1"/>
    </xf>
    <xf numFmtId="4" fontId="21" fillId="0" borderId="0" xfId="0" applyNumberFormat="1" applyFont="1" applyBorder="1" applyAlignment="1">
      <alignment vertical="center" wrapText="1"/>
    </xf>
    <xf numFmtId="4" fontId="19" fillId="0" borderId="0" xfId="0" applyNumberFormat="1" applyFont="1" applyBorder="1" applyAlignment="1">
      <alignment horizontal="right" vertical="center" wrapText="1"/>
    </xf>
    <xf numFmtId="0" fontId="16" fillId="0" borderId="13" xfId="0" applyFont="1" applyBorder="1" applyAlignment="1">
      <alignment horizontal="left" vertical="center"/>
    </xf>
    <xf numFmtId="0" fontId="20" fillId="0" borderId="5" xfId="0" applyFont="1" applyBorder="1" applyAlignment="1">
      <alignment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1" fillId="0" borderId="7" xfId="0" applyFont="1" applyBorder="1" applyAlignment="1">
      <alignment vertical="center" wrapText="1"/>
    </xf>
    <xf numFmtId="0" fontId="21" fillId="0" borderId="8" xfId="0" applyFont="1" applyBorder="1" applyAlignment="1">
      <alignment horizontal="right" vertical="center" wrapText="1"/>
    </xf>
    <xf numFmtId="164" fontId="21" fillId="0" borderId="7" xfId="0" applyNumberFormat="1" applyFont="1" applyBorder="1" applyAlignment="1">
      <alignment horizontal="right" vertical="center" wrapText="1"/>
    </xf>
    <xf numFmtId="164" fontId="21" fillId="0" borderId="5" xfId="0" applyNumberFormat="1" applyFont="1" applyBorder="1" applyAlignment="1">
      <alignment horizontal="right" vertical="center" wrapText="1"/>
    </xf>
    <xf numFmtId="164" fontId="21" fillId="0" borderId="8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vertical="top" wrapText="1"/>
    </xf>
    <xf numFmtId="4" fontId="21" fillId="0" borderId="8" xfId="0" applyNumberFormat="1" applyFont="1" applyBorder="1" applyAlignment="1">
      <alignment vertical="center" wrapText="1"/>
    </xf>
    <xf numFmtId="4" fontId="19" fillId="0" borderId="9" xfId="0" applyNumberFormat="1" applyFont="1" applyBorder="1" applyAlignment="1">
      <alignment horizontal="right" vertical="center" wrapText="1"/>
    </xf>
    <xf numFmtId="0" fontId="20" fillId="0" borderId="0" xfId="0" applyFont="1" applyBorder="1" applyAlignment="1">
      <alignment vertical="center" wrapText="1"/>
    </xf>
    <xf numFmtId="4" fontId="2" fillId="0" borderId="0" xfId="0" applyNumberFormat="1" applyFont="1" applyAlignment="1">
      <alignment horizontal="left" vertical="top" wrapText="1"/>
    </xf>
    <xf numFmtId="10" fontId="0" fillId="0" borderId="0" xfId="1" applyNumberFormat="1" applyFont="1" applyAlignment="1">
      <alignment horizontal="left" vertical="center"/>
    </xf>
    <xf numFmtId="10" fontId="21" fillId="0" borderId="0" xfId="1" applyNumberFormat="1" applyFont="1" applyAlignment="1">
      <alignment horizontal="center" vertical="center"/>
    </xf>
    <xf numFmtId="0" fontId="19" fillId="0" borderId="4" xfId="0" applyFont="1" applyBorder="1" applyAlignment="1">
      <alignment horizontal="right" vertical="center" wrapText="1"/>
    </xf>
    <xf numFmtId="4" fontId="19" fillId="0" borderId="4" xfId="0" applyNumberFormat="1" applyFont="1" applyBorder="1" applyAlignment="1">
      <alignment horizontal="right" vertical="center" wrapText="1"/>
    </xf>
    <xf numFmtId="0" fontId="3" fillId="3" borderId="4" xfId="0" applyFont="1" applyFill="1" applyBorder="1" applyAlignment="1">
      <alignment vertical="center" wrapText="1"/>
    </xf>
    <xf numFmtId="10" fontId="0" fillId="0" borderId="0" xfId="0" applyNumberFormat="1" applyAlignment="1">
      <alignment horizontal="left" vertical="center"/>
    </xf>
    <xf numFmtId="0" fontId="20" fillId="0" borderId="0" xfId="0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65" fontId="23" fillId="0" borderId="18" xfId="5" applyNumberFormat="1" applyAlignment="1">
      <alignment horizontal="center"/>
    </xf>
    <xf numFmtId="165" fontId="23" fillId="0" borderId="18" xfId="4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8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 wrapText="1"/>
    </xf>
    <xf numFmtId="4" fontId="2" fillId="0" borderId="1" xfId="0" quotePrefix="1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1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164" fontId="9" fillId="0" borderId="0" xfId="0" applyNumberFormat="1" applyFont="1" applyAlignment="1">
      <alignment horizontal="right" wrapText="1"/>
    </xf>
    <xf numFmtId="4" fontId="9" fillId="0" borderId="0" xfId="0" applyNumberFormat="1" applyFont="1" applyAlignment="1">
      <alignment horizontal="right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0" fontId="21" fillId="0" borderId="5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4" fontId="21" fillId="0" borderId="4" xfId="0" applyNumberFormat="1" applyFont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top" wrapText="1"/>
    </xf>
    <xf numFmtId="0" fontId="19" fillId="0" borderId="7" xfId="0" applyFont="1" applyBorder="1" applyAlignment="1">
      <alignment horizontal="right" vertical="top" wrapText="1"/>
    </xf>
    <xf numFmtId="0" fontId="19" fillId="0" borderId="8" xfId="0" applyFont="1" applyBorder="1" applyAlignment="1">
      <alignment horizontal="righ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top" wrapText="1"/>
    </xf>
    <xf numFmtId="0" fontId="7" fillId="0" borderId="4" xfId="0" applyFont="1" applyBorder="1" applyAlignment="1">
      <alignment horizontal="right" vertical="top" wrapText="1"/>
    </xf>
    <xf numFmtId="4" fontId="7" fillId="0" borderId="4" xfId="0" applyNumberFormat="1" applyFont="1" applyBorder="1" applyAlignment="1">
      <alignment horizontal="right" vertical="top" wrapText="1"/>
    </xf>
    <xf numFmtId="0" fontId="8" fillId="3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right" vertical="top" wrapText="1"/>
    </xf>
    <xf numFmtId="4" fontId="7" fillId="0" borderId="8" xfId="0" applyNumberFormat="1" applyFont="1" applyBorder="1" applyAlignment="1">
      <alignment horizontal="right" vertical="top" wrapText="1"/>
    </xf>
    <xf numFmtId="0" fontId="7" fillId="3" borderId="5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right" vertical="top" wrapText="1"/>
    </xf>
    <xf numFmtId="0" fontId="0" fillId="0" borderId="1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16" fillId="0" borderId="16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6" borderId="11" xfId="2" applyFont="1" applyFill="1" applyBorder="1" applyAlignment="1">
      <alignment horizontal="center" vertical="center"/>
    </xf>
    <xf numFmtId="0" fontId="14" fillId="7" borderId="0" xfId="2" applyFont="1" applyFill="1" applyAlignment="1">
      <alignment horizontal="center" vertical="center"/>
    </xf>
    <xf numFmtId="0" fontId="14" fillId="6" borderId="0" xfId="2" applyFont="1" applyFill="1" applyAlignment="1">
      <alignment horizontal="left" vertical="center" wrapText="1"/>
    </xf>
    <xf numFmtId="0" fontId="14" fillId="6" borderId="10" xfId="2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10" fontId="0" fillId="0" borderId="13" xfId="1" applyNumberFormat="1" applyFont="1" applyBorder="1" applyAlignment="1">
      <alignment horizontal="center" vertical="center"/>
    </xf>
    <xf numFmtId="0" fontId="0" fillId="9" borderId="12" xfId="0" applyFill="1" applyBorder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9" borderId="12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right" wrapText="1"/>
    </xf>
  </cellXfs>
  <cellStyles count="6">
    <cellStyle name="Célula Vinculada" xfId="5" builtinId="24"/>
    <cellStyle name="Moeda" xfId="4" builtinId="4"/>
    <cellStyle name="Normal" xfId="0" builtinId="0"/>
    <cellStyle name="Normal 2" xfId="2"/>
    <cellStyle name="Porcentagem" xfId="1" builtinId="5"/>
    <cellStyle name="Porcentagem 2" xfId="3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74542</xdr:colOff>
      <xdr:row>0</xdr:row>
      <xdr:rowOff>57976</xdr:rowOff>
    </xdr:from>
    <xdr:to>
      <xdr:col>6</xdr:col>
      <xdr:colOff>16565</xdr:colOff>
      <xdr:row>1</xdr:row>
      <xdr:rowOff>414129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542" y="654324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14</xdr:row>
      <xdr:rowOff>30816</xdr:rowOff>
    </xdr:from>
    <xdr:to>
      <xdr:col>3</xdr:col>
      <xdr:colOff>16931</xdr:colOff>
      <xdr:row>15</xdr:row>
      <xdr:rowOff>332791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71525" y="2383491"/>
          <a:ext cx="3188756" cy="6829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159600</xdr:colOff>
      <xdr:row>15</xdr:row>
      <xdr:rowOff>26122</xdr:rowOff>
    </xdr:from>
    <xdr:to>
      <xdr:col>5</xdr:col>
      <xdr:colOff>205154</xdr:colOff>
      <xdr:row>16</xdr:row>
      <xdr:rowOff>337038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9600" y="2378064"/>
          <a:ext cx="3122862" cy="50874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942975</xdr:colOff>
      <xdr:row>0</xdr:row>
      <xdr:rowOff>0</xdr:rowOff>
    </xdr:from>
    <xdr:to>
      <xdr:col>8</xdr:col>
      <xdr:colOff>892038</xdr:colOff>
      <xdr:row>1</xdr:row>
      <xdr:rowOff>496957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62600" y="43815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1685925</xdr:colOff>
      <xdr:row>0</xdr:row>
      <xdr:rowOff>0</xdr:rowOff>
    </xdr:from>
    <xdr:to>
      <xdr:col>2</xdr:col>
      <xdr:colOff>501513</xdr:colOff>
      <xdr:row>1</xdr:row>
      <xdr:rowOff>496957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85925" y="1524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47625</xdr:rowOff>
    </xdr:from>
    <xdr:to>
      <xdr:col>2</xdr:col>
      <xdr:colOff>2693456</xdr:colOff>
      <xdr:row>2</xdr:row>
      <xdr:rowOff>349600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28650" y="47625"/>
          <a:ext cx="3188756" cy="6829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25</xdr:row>
      <xdr:rowOff>19050</xdr:rowOff>
    </xdr:from>
    <xdr:to>
      <xdr:col>4</xdr:col>
      <xdr:colOff>180975</xdr:colOff>
      <xdr:row>27</xdr:row>
      <xdr:rowOff>9525</xdr:rowOff>
    </xdr:to>
    <xdr:pic>
      <xdr:nvPicPr>
        <xdr:cNvPr id="6" name="Picture 3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762500"/>
          <a:ext cx="2962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2714625</xdr:colOff>
      <xdr:row>0</xdr:row>
      <xdr:rowOff>0</xdr:rowOff>
    </xdr:from>
    <xdr:to>
      <xdr:col>4</xdr:col>
      <xdr:colOff>320538</xdr:colOff>
      <xdr:row>1</xdr:row>
      <xdr:rowOff>496957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714625" y="5715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25</xdr:row>
      <xdr:rowOff>104775</xdr:rowOff>
    </xdr:from>
    <xdr:to>
      <xdr:col>3</xdr:col>
      <xdr:colOff>504825</xdr:colOff>
      <xdr:row>27</xdr:row>
      <xdr:rowOff>180975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76575" y="5438775"/>
          <a:ext cx="25431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0</xdr:rowOff>
    </xdr:from>
    <xdr:to>
      <xdr:col>4</xdr:col>
      <xdr:colOff>396738</xdr:colOff>
      <xdr:row>1</xdr:row>
      <xdr:rowOff>496957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28975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GRD/2.%208GRD_ASSESSORIA/MARCELO%20AMORIM/modelos%20de%20composi&#231;&#227;o%20e%20DMT/BDI%20-%20PB-01-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dades"/>
      <sheetName val="Base dados - TCU 2622_2013"/>
      <sheetName val="BDI "/>
      <sheetName val="BDI DIF"/>
    </sheetNames>
    <sheetDataSet>
      <sheetData sheetId="0"/>
      <sheetData sheetId="1">
        <row r="7">
          <cell r="A7" t="str">
            <v>Construção de Edifícios e Reformas (Quadras, unidades habitacionais, escolas, restaurantes, etc)</v>
          </cell>
        </row>
        <row r="8">
          <cell r="A8" t="str">
            <v>Construção de Praças</v>
          </cell>
        </row>
        <row r="9">
          <cell r="A9" t="str">
            <v>Construção de Rodovias (Pavimentação Urbana)</v>
          </cell>
        </row>
        <row r="10">
          <cell r="A10" t="str">
            <v>Construção de Ferrovias</v>
          </cell>
        </row>
        <row r="11">
          <cell r="A11" t="str">
            <v>Construção de Redes de Abastecimento de Água, Coleta de Esgoto e Construções Correlatas</v>
          </cell>
        </row>
        <row r="12">
          <cell r="A12" t="str">
            <v>Construção e Manutenção de Estações e Redes de Distribuição de Energia Elétrica</v>
          </cell>
        </row>
        <row r="13">
          <cell r="A13" t="str">
            <v>Portuárias, Marítimas e Fluviais</v>
          </cell>
        </row>
        <row r="14">
          <cell r="A14" t="str">
            <v>Fornecimento de Materiais e Equipamentos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tabSelected="1" view="pageBreakPreview" zoomScale="115" zoomScaleNormal="100" zoomScaleSheetLayoutView="115" workbookViewId="0">
      <selection sqref="A1:O28"/>
    </sheetView>
  </sheetViews>
  <sheetFormatPr defaultColWidth="11.19921875" defaultRowHeight="15" x14ac:dyDescent="0.2"/>
  <cols>
    <col min="1" max="1" width="3.5" customWidth="1"/>
    <col min="2" max="2" width="4.8984375" customWidth="1"/>
    <col min="3" max="3" width="0.59765625" customWidth="1"/>
    <col min="4" max="4" width="13.8984375" customWidth="1"/>
    <col min="5" max="5" width="9.296875" customWidth="1"/>
    <col min="6" max="6" width="2" customWidth="1"/>
    <col min="7" max="7" width="1.0976562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5" width="8" customWidth="1"/>
  </cols>
  <sheetData>
    <row r="1" spans="1:15" ht="26.45" customHeight="1" x14ac:dyDescent="0.2">
      <c r="A1" s="1"/>
      <c r="B1" s="1"/>
      <c r="C1" s="1"/>
      <c r="D1" s="1"/>
      <c r="E1" s="1"/>
      <c r="F1" s="1"/>
      <c r="G1" s="1"/>
      <c r="H1" s="192" t="s">
        <v>265</v>
      </c>
      <c r="I1" s="192"/>
      <c r="J1" s="192"/>
      <c r="K1" s="192"/>
      <c r="L1" s="192"/>
      <c r="M1" s="192"/>
      <c r="N1" s="192"/>
      <c r="O1" s="11"/>
    </row>
    <row r="2" spans="1:15" ht="45" customHeight="1" x14ac:dyDescent="0.2">
      <c r="A2" s="1"/>
      <c r="B2" s="1"/>
      <c r="C2" s="1"/>
      <c r="D2" s="1"/>
      <c r="E2" s="1"/>
      <c r="F2" s="1"/>
      <c r="G2" s="1"/>
      <c r="H2" s="193" t="s">
        <v>0</v>
      </c>
      <c r="I2" s="193"/>
      <c r="J2" s="193"/>
      <c r="K2" s="193"/>
      <c r="L2" s="193"/>
      <c r="M2" s="193"/>
      <c r="N2" s="193"/>
      <c r="O2" s="12"/>
    </row>
    <row r="3" spans="1:15" ht="29.85" customHeight="1" x14ac:dyDescent="0.2">
      <c r="A3" s="194" t="s">
        <v>156</v>
      </c>
      <c r="B3" s="194"/>
      <c r="C3" s="194"/>
      <c r="D3" s="194"/>
      <c r="E3" s="194"/>
      <c r="F3" s="194"/>
      <c r="G3" s="194"/>
      <c r="H3" s="194"/>
      <c r="I3" s="194"/>
      <c r="J3" s="194"/>
      <c r="K3" s="9"/>
      <c r="L3" s="9"/>
      <c r="M3" s="9"/>
      <c r="N3" s="9"/>
      <c r="O3" s="107"/>
    </row>
    <row r="4" spans="1:15" ht="17.45" customHeight="1" x14ac:dyDescent="0.2">
      <c r="A4" s="195" t="s">
        <v>291</v>
      </c>
      <c r="B4" s="195"/>
      <c r="C4" s="195"/>
      <c r="D4" s="195"/>
      <c r="E4" s="195"/>
      <c r="F4" s="195"/>
      <c r="G4" s="195"/>
      <c r="H4" s="195"/>
      <c r="I4" s="195"/>
      <c r="J4" s="196"/>
      <c r="K4" s="196"/>
      <c r="L4" s="197">
        <f>'PLANILHA ORÇAMENTÁRIA'!H28</f>
        <v>10678.08</v>
      </c>
      <c r="M4" s="198"/>
      <c r="N4" s="198"/>
      <c r="O4" s="15">
        <f>L4*1.25</f>
        <v>13347.6</v>
      </c>
    </row>
    <row r="5" spans="1:15" ht="17.25" customHeight="1" x14ac:dyDescent="0.2">
      <c r="A5" s="187" t="s">
        <v>292</v>
      </c>
      <c r="B5" s="187"/>
      <c r="C5" s="187"/>
      <c r="D5" s="187"/>
      <c r="E5" s="187"/>
      <c r="F5" s="187"/>
      <c r="G5" s="187"/>
      <c r="H5" s="187"/>
      <c r="I5" s="187"/>
      <c r="J5" s="191"/>
      <c r="K5" s="191"/>
      <c r="L5" s="183">
        <f>'PLANILHA ORÇAMENTÁRIA'!H30</f>
        <v>13937.88</v>
      </c>
      <c r="M5" s="183"/>
      <c r="N5" s="183"/>
      <c r="O5" s="15">
        <f t="shared" ref="O5:O23" si="0">L5*1.25</f>
        <v>17422.349999999999</v>
      </c>
    </row>
    <row r="6" spans="1:15" ht="17.25" customHeight="1" x14ac:dyDescent="0.2">
      <c r="A6" s="187" t="s">
        <v>293</v>
      </c>
      <c r="B6" s="187"/>
      <c r="C6" s="187"/>
      <c r="D6" s="187"/>
      <c r="E6" s="187"/>
      <c r="F6" s="187"/>
      <c r="G6" s="187"/>
      <c r="H6" s="187"/>
      <c r="I6" s="187"/>
      <c r="J6" s="191"/>
      <c r="K6" s="191"/>
      <c r="L6" s="183">
        <f>'PLANILHA ORÇAMENTÁRIA'!H33</f>
        <v>608.9</v>
      </c>
      <c r="M6" s="183"/>
      <c r="N6" s="183"/>
      <c r="O6" s="15">
        <f t="shared" si="0"/>
        <v>761.125</v>
      </c>
    </row>
    <row r="7" spans="1:15" ht="17.25" customHeight="1" x14ac:dyDescent="0.2">
      <c r="A7" s="187" t="s">
        <v>294</v>
      </c>
      <c r="B7" s="187"/>
      <c r="C7" s="187"/>
      <c r="D7" s="187"/>
      <c r="E7" s="187"/>
      <c r="F7" s="187"/>
      <c r="G7" s="187"/>
      <c r="H7" s="187"/>
      <c r="I7" s="187"/>
      <c r="J7" s="191"/>
      <c r="K7" s="191"/>
      <c r="L7" s="183">
        <f>'PLANILHA ORÇAMENTÁRIA'!H37</f>
        <v>2463.4</v>
      </c>
      <c r="M7" s="183"/>
      <c r="N7" s="183"/>
      <c r="O7" s="15">
        <f t="shared" si="0"/>
        <v>3079.25</v>
      </c>
    </row>
    <row r="8" spans="1:15" ht="17.25" customHeight="1" x14ac:dyDescent="0.2">
      <c r="A8" s="187" t="s">
        <v>295</v>
      </c>
      <c r="B8" s="187"/>
      <c r="C8" s="187"/>
      <c r="D8" s="187"/>
      <c r="E8" s="187"/>
      <c r="F8" s="187"/>
      <c r="G8" s="187"/>
      <c r="H8" s="187"/>
      <c r="I8" s="187"/>
      <c r="J8" s="191"/>
      <c r="K8" s="191"/>
      <c r="L8" s="183">
        <f>'PLANILHA ORÇAMENTÁRIA'!H41</f>
        <v>6864.8099999999995</v>
      </c>
      <c r="M8" s="183"/>
      <c r="N8" s="183"/>
      <c r="O8" s="15">
        <f t="shared" si="0"/>
        <v>8581.0124999999989</v>
      </c>
    </row>
    <row r="9" spans="1:15" ht="17.25" customHeight="1" x14ac:dyDescent="0.2">
      <c r="A9" s="187" t="s">
        <v>296</v>
      </c>
      <c r="B9" s="187"/>
      <c r="C9" s="187"/>
      <c r="D9" s="187"/>
      <c r="E9" s="187"/>
      <c r="F9" s="187"/>
      <c r="G9" s="187"/>
      <c r="H9" s="187"/>
      <c r="I9" s="187"/>
      <c r="J9" s="191"/>
      <c r="K9" s="191"/>
      <c r="L9" s="183">
        <f>'PLANILHA ORÇAMENTÁRIA'!H47</f>
        <v>4616.2299999999996</v>
      </c>
      <c r="M9" s="183"/>
      <c r="N9" s="183"/>
      <c r="O9" s="15">
        <f t="shared" si="0"/>
        <v>5770.2874999999995</v>
      </c>
    </row>
    <row r="10" spans="1:15" ht="17.25" customHeight="1" x14ac:dyDescent="0.2">
      <c r="A10" s="187" t="s">
        <v>297</v>
      </c>
      <c r="B10" s="187"/>
      <c r="C10" s="187"/>
      <c r="D10" s="187"/>
      <c r="E10" s="187"/>
      <c r="F10" s="187"/>
      <c r="G10" s="187"/>
      <c r="H10" s="187"/>
      <c r="I10" s="187"/>
      <c r="J10" s="191"/>
      <c r="K10" s="191"/>
      <c r="L10" s="183">
        <f>'PLANILHA ORÇAMENTÁRIA'!H52</f>
        <v>15229.9</v>
      </c>
      <c r="M10" s="183"/>
      <c r="N10" s="183"/>
      <c r="O10" s="15">
        <f t="shared" si="0"/>
        <v>19037.375</v>
      </c>
    </row>
    <row r="11" spans="1:15" ht="17.25" customHeight="1" x14ac:dyDescent="0.2">
      <c r="A11" s="187" t="s">
        <v>298</v>
      </c>
      <c r="B11" s="187"/>
      <c r="C11" s="187"/>
      <c r="D11" s="187"/>
      <c r="E11" s="187"/>
      <c r="F11" s="187"/>
      <c r="G11" s="187"/>
      <c r="H11" s="187"/>
      <c r="I11" s="187"/>
      <c r="J11" s="191"/>
      <c r="K11" s="191"/>
      <c r="L11" s="183">
        <f>'PLANILHA ORÇAMENTÁRIA'!H56</f>
        <v>8663.58</v>
      </c>
      <c r="M11" s="183"/>
      <c r="N11" s="183"/>
      <c r="O11" s="15">
        <f t="shared" si="0"/>
        <v>10829.475</v>
      </c>
    </row>
    <row r="12" spans="1:15" ht="17.25" customHeight="1" x14ac:dyDescent="0.2">
      <c r="A12" s="187" t="s">
        <v>299</v>
      </c>
      <c r="B12" s="187"/>
      <c r="C12" s="187"/>
      <c r="D12" s="187"/>
      <c r="E12" s="187"/>
      <c r="F12" s="187"/>
      <c r="G12" s="187"/>
      <c r="H12" s="187"/>
      <c r="I12" s="187"/>
      <c r="J12" s="191"/>
      <c r="K12" s="191"/>
      <c r="L12" s="183">
        <f>'PLANILHA ORÇAMENTÁRIA'!H63</f>
        <v>13038.86</v>
      </c>
      <c r="M12" s="183"/>
      <c r="N12" s="183"/>
      <c r="O12" s="15">
        <f t="shared" si="0"/>
        <v>16298.575000000001</v>
      </c>
    </row>
    <row r="13" spans="1:15" ht="17.25" customHeight="1" x14ac:dyDescent="0.2">
      <c r="A13" s="187" t="s">
        <v>300</v>
      </c>
      <c r="B13" s="187"/>
      <c r="C13" s="187"/>
      <c r="D13" s="187"/>
      <c r="E13" s="187"/>
      <c r="F13" s="187"/>
      <c r="G13" s="187"/>
      <c r="H13" s="187"/>
      <c r="I13" s="187"/>
      <c r="J13" s="191"/>
      <c r="K13" s="191"/>
      <c r="L13" s="183">
        <f>'PLANILHA ORÇAMENTÁRIA'!H68</f>
        <v>15902.89</v>
      </c>
      <c r="M13" s="183"/>
      <c r="N13" s="183"/>
      <c r="O13" s="15">
        <f t="shared" si="0"/>
        <v>19878.612499999999</v>
      </c>
    </row>
    <row r="14" spans="1:15" ht="17.25" customHeight="1" x14ac:dyDescent="0.2">
      <c r="A14" s="187" t="s">
        <v>301</v>
      </c>
      <c r="B14" s="187"/>
      <c r="C14" s="187"/>
      <c r="D14" s="187"/>
      <c r="E14" s="187"/>
      <c r="F14" s="187"/>
      <c r="G14" s="187"/>
      <c r="H14" s="187"/>
      <c r="I14" s="187"/>
      <c r="J14" s="191"/>
      <c r="K14" s="191"/>
      <c r="L14" s="183">
        <f>'PLANILHA ORÇAMENTÁRIA'!H74</f>
        <v>7770.4400000000005</v>
      </c>
      <c r="M14" s="183"/>
      <c r="N14" s="183"/>
      <c r="O14" s="15">
        <f t="shared" si="0"/>
        <v>9713.0500000000011</v>
      </c>
    </row>
    <row r="15" spans="1:15" ht="17.25" customHeight="1" x14ac:dyDescent="0.2">
      <c r="A15" s="187" t="s">
        <v>302</v>
      </c>
      <c r="B15" s="187"/>
      <c r="C15" s="187"/>
      <c r="D15" s="187"/>
      <c r="E15" s="187"/>
      <c r="F15" s="187"/>
      <c r="G15" s="187"/>
      <c r="H15" s="187"/>
      <c r="I15" s="187"/>
      <c r="J15" s="191"/>
      <c r="K15" s="191"/>
      <c r="L15" s="183">
        <f>'PLANILHA ORÇAMENTÁRIA'!H84</f>
        <v>6171.57</v>
      </c>
      <c r="M15" s="183"/>
      <c r="N15" s="183"/>
      <c r="O15" s="15">
        <f t="shared" si="0"/>
        <v>7714.4624999999996</v>
      </c>
    </row>
    <row r="16" spans="1:15" ht="17.25" customHeight="1" x14ac:dyDescent="0.2">
      <c r="A16" s="187" t="s">
        <v>303</v>
      </c>
      <c r="B16" s="187"/>
      <c r="C16" s="187"/>
      <c r="D16" s="187"/>
      <c r="E16" s="187"/>
      <c r="F16" s="187"/>
      <c r="G16" s="187"/>
      <c r="H16" s="187"/>
      <c r="I16" s="187"/>
      <c r="J16" s="191"/>
      <c r="K16" s="191"/>
      <c r="L16" s="183">
        <f>'PLANILHA ORÇAMENTÁRIA'!H89</f>
        <v>1462.31</v>
      </c>
      <c r="M16" s="183"/>
      <c r="N16" s="183"/>
      <c r="O16" s="15">
        <f t="shared" si="0"/>
        <v>1827.8874999999998</v>
      </c>
    </row>
    <row r="17" spans="1:15" ht="17.25" customHeight="1" x14ac:dyDescent="0.2">
      <c r="A17" s="187" t="s">
        <v>304</v>
      </c>
      <c r="B17" s="187"/>
      <c r="C17" s="187"/>
      <c r="D17" s="187"/>
      <c r="E17" s="187"/>
      <c r="F17" s="187"/>
      <c r="G17" s="187"/>
      <c r="H17" s="187"/>
      <c r="I17" s="187"/>
      <c r="J17" s="191"/>
      <c r="K17" s="191"/>
      <c r="L17" s="183">
        <f>'PLANILHA ORÇAMENTÁRIA'!H95</f>
        <v>1109.7800000000002</v>
      </c>
      <c r="M17" s="183"/>
      <c r="N17" s="183"/>
      <c r="O17" s="15">
        <f t="shared" si="0"/>
        <v>1387.2250000000004</v>
      </c>
    </row>
    <row r="18" spans="1:15" ht="17.25" customHeight="1" x14ac:dyDescent="0.2">
      <c r="A18" s="187" t="s">
        <v>305</v>
      </c>
      <c r="B18" s="187"/>
      <c r="C18" s="187"/>
      <c r="D18" s="187"/>
      <c r="E18" s="187"/>
      <c r="F18" s="187"/>
      <c r="G18" s="187"/>
      <c r="H18" s="187"/>
      <c r="I18" s="187"/>
      <c r="J18" s="191"/>
      <c r="K18" s="191"/>
      <c r="L18" s="183">
        <f>'PLANILHA ORÇAMENTÁRIA'!H105</f>
        <v>8989.65</v>
      </c>
      <c r="M18" s="183"/>
      <c r="N18" s="183"/>
      <c r="O18" s="15">
        <f t="shared" si="0"/>
        <v>11237.0625</v>
      </c>
    </row>
    <row r="19" spans="1:15" ht="17.25" customHeight="1" x14ac:dyDescent="0.2">
      <c r="A19" s="187" t="s">
        <v>306</v>
      </c>
      <c r="B19" s="187"/>
      <c r="C19" s="187"/>
      <c r="D19" s="187"/>
      <c r="E19" s="187"/>
      <c r="F19" s="187"/>
      <c r="G19" s="187"/>
      <c r="H19" s="187"/>
      <c r="I19" s="187"/>
      <c r="J19" s="191"/>
      <c r="K19" s="191"/>
      <c r="L19" s="183">
        <f>'PLANILHA ORÇAMENTÁRIA'!H118</f>
        <v>6429.2999999999993</v>
      </c>
      <c r="M19" s="183"/>
      <c r="N19" s="183"/>
      <c r="O19" s="15">
        <f t="shared" si="0"/>
        <v>8036.6249999999991</v>
      </c>
    </row>
    <row r="20" spans="1:15" ht="17.25" customHeight="1" x14ac:dyDescent="0.2">
      <c r="A20" s="187" t="s">
        <v>307</v>
      </c>
      <c r="B20" s="187"/>
      <c r="C20" s="187"/>
      <c r="D20" s="187"/>
      <c r="E20" s="187"/>
      <c r="F20" s="187"/>
      <c r="G20" s="187"/>
      <c r="H20" s="187"/>
      <c r="I20" s="187"/>
      <c r="J20" s="191"/>
      <c r="K20" s="191"/>
      <c r="L20" s="183">
        <f>'PLANILHA ORÇAMENTÁRIA'!H121</f>
        <v>6419.85</v>
      </c>
      <c r="M20" s="183"/>
      <c r="N20" s="183"/>
      <c r="O20" s="15">
        <f t="shared" si="0"/>
        <v>8024.8125</v>
      </c>
    </row>
    <row r="21" spans="1:15" ht="17.25" customHeight="1" x14ac:dyDescent="0.2">
      <c r="A21" s="187" t="s">
        <v>308</v>
      </c>
      <c r="B21" s="187"/>
      <c r="C21" s="187"/>
      <c r="D21" s="187"/>
      <c r="E21" s="187"/>
      <c r="F21" s="187"/>
      <c r="G21" s="187"/>
      <c r="H21" s="187"/>
      <c r="I21" s="187"/>
      <c r="J21" s="191"/>
      <c r="K21" s="191"/>
      <c r="L21" s="183">
        <f>'PLANILHA ORÇAMENTÁRIA'!H127</f>
        <v>5228.74</v>
      </c>
      <c r="M21" s="183"/>
      <c r="N21" s="183"/>
      <c r="O21" s="15">
        <f t="shared" si="0"/>
        <v>6535.9249999999993</v>
      </c>
    </row>
    <row r="22" spans="1:15" ht="17.25" customHeight="1" x14ac:dyDescent="0.2">
      <c r="A22" s="187" t="s">
        <v>309</v>
      </c>
      <c r="B22" s="187"/>
      <c r="C22" s="187"/>
      <c r="D22" s="187"/>
      <c r="E22" s="187"/>
      <c r="F22" s="187"/>
      <c r="G22" s="187"/>
      <c r="H22" s="187"/>
      <c r="I22" s="187"/>
      <c r="J22" s="191"/>
      <c r="K22" s="191"/>
      <c r="L22" s="183">
        <f>'PLANILHA ORÇAMENTÁRIA'!H130</f>
        <v>1222.8</v>
      </c>
      <c r="M22" s="183"/>
      <c r="N22" s="183"/>
      <c r="O22" s="15">
        <f t="shared" si="0"/>
        <v>1528.5</v>
      </c>
    </row>
    <row r="23" spans="1:15" ht="17.25" customHeight="1" x14ac:dyDescent="0.2">
      <c r="A23" s="187" t="s">
        <v>310</v>
      </c>
      <c r="B23" s="187"/>
      <c r="C23" s="187"/>
      <c r="D23" s="187"/>
      <c r="E23" s="187"/>
      <c r="F23" s="187"/>
      <c r="G23" s="187"/>
      <c r="H23" s="187"/>
      <c r="I23" s="187"/>
      <c r="J23" s="188"/>
      <c r="K23" s="188"/>
      <c r="L23" s="183">
        <f>'PLANILHA ORÇAMENTÁRIA'!H134</f>
        <v>965.1</v>
      </c>
      <c r="M23" s="183"/>
      <c r="N23" s="183"/>
      <c r="O23" s="15">
        <f t="shared" si="0"/>
        <v>1206.375</v>
      </c>
    </row>
    <row r="24" spans="1:15" ht="17.45" customHeight="1" x14ac:dyDescent="0.2">
      <c r="A24" s="181" t="s">
        <v>159</v>
      </c>
      <c r="B24" s="181"/>
      <c r="C24" s="181"/>
      <c r="D24" s="181"/>
      <c r="E24" s="181"/>
      <c r="F24" s="181"/>
      <c r="G24" s="181"/>
      <c r="H24" s="181"/>
      <c r="I24" s="181"/>
      <c r="J24" s="182"/>
      <c r="K24" s="182"/>
      <c r="L24" s="183">
        <f>'PLANILHA ORÇAMENTÁRIA'!H146</f>
        <v>46887.600000000006</v>
      </c>
      <c r="M24" s="183"/>
      <c r="N24" s="183"/>
      <c r="O24" s="15">
        <f>L24*1.15</f>
        <v>53920.740000000005</v>
      </c>
    </row>
    <row r="25" spans="1:15" ht="3.2" customHeight="1" x14ac:dyDescent="0.2">
      <c r="A25" s="10"/>
      <c r="B25" s="6"/>
      <c r="C25" s="6"/>
      <c r="D25" s="6"/>
      <c r="E25" s="6"/>
      <c r="F25" s="6"/>
      <c r="G25" s="6"/>
      <c r="H25" s="6"/>
      <c r="I25" s="6"/>
      <c r="J25" s="6"/>
      <c r="K25" s="6"/>
      <c r="L25" s="185">
        <f>SUM(L4:N24)</f>
        <v>184661.67</v>
      </c>
      <c r="M25" s="185"/>
      <c r="N25" s="185"/>
      <c r="O25" s="189">
        <f>SUM(O4:O24)</f>
        <v>226138.32750000001</v>
      </c>
    </row>
    <row r="26" spans="1:15" ht="17.850000000000001" customHeight="1" x14ac:dyDescent="0.2">
      <c r="A26" s="184" t="s">
        <v>157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6"/>
      <c r="M26" s="186"/>
      <c r="N26" s="186"/>
      <c r="O26" s="190"/>
    </row>
    <row r="27" spans="1:15" ht="2.85" customHeight="1" x14ac:dyDescent="0.2">
      <c r="A27" s="2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15" customHeight="1" x14ac:dyDescent="0.2">
      <c r="A28" s="180" t="s">
        <v>404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7"/>
    </row>
    <row r="29" spans="1:15" ht="2.85" customHeight="1" x14ac:dyDescent="0.2">
      <c r="A29" s="180"/>
      <c r="B29" s="180"/>
      <c r="C29" s="180"/>
      <c r="D29" s="180"/>
      <c r="E29" s="180"/>
      <c r="F29" s="180"/>
      <c r="G29" s="180"/>
      <c r="H29" s="180"/>
      <c r="I29" s="180"/>
      <c r="J29" s="180"/>
      <c r="K29" s="180"/>
      <c r="L29" s="180"/>
      <c r="M29" s="180"/>
      <c r="N29" s="180"/>
      <c r="O29" s="17"/>
    </row>
  </sheetData>
  <mergeCells count="71">
    <mergeCell ref="H1:N1"/>
    <mergeCell ref="H2:N2"/>
    <mergeCell ref="A3:J3"/>
    <mergeCell ref="A4:I4"/>
    <mergeCell ref="J4:K4"/>
    <mergeCell ref="L4:N4"/>
    <mergeCell ref="A5:I5"/>
    <mergeCell ref="J5:K5"/>
    <mergeCell ref="L5:N5"/>
    <mergeCell ref="A6:I6"/>
    <mergeCell ref="J6:K6"/>
    <mergeCell ref="L6:N6"/>
    <mergeCell ref="A7:I7"/>
    <mergeCell ref="J7:K7"/>
    <mergeCell ref="L7:N7"/>
    <mergeCell ref="A8:I8"/>
    <mergeCell ref="J8:K8"/>
    <mergeCell ref="L8:N8"/>
    <mergeCell ref="A9:I9"/>
    <mergeCell ref="J9:K9"/>
    <mergeCell ref="L9:N9"/>
    <mergeCell ref="A10:I10"/>
    <mergeCell ref="J10:K10"/>
    <mergeCell ref="L10:N10"/>
    <mergeCell ref="A11:I11"/>
    <mergeCell ref="J11:K11"/>
    <mergeCell ref="L11:N11"/>
    <mergeCell ref="A12:I12"/>
    <mergeCell ref="J12:K12"/>
    <mergeCell ref="L12:N12"/>
    <mergeCell ref="A13:I13"/>
    <mergeCell ref="J13:K13"/>
    <mergeCell ref="L13:N13"/>
    <mergeCell ref="A14:I14"/>
    <mergeCell ref="J14:K14"/>
    <mergeCell ref="L14:N14"/>
    <mergeCell ref="A15:I15"/>
    <mergeCell ref="J15:K15"/>
    <mergeCell ref="L15:N15"/>
    <mergeCell ref="A16:I16"/>
    <mergeCell ref="J16:K16"/>
    <mergeCell ref="L16:N16"/>
    <mergeCell ref="A17:I17"/>
    <mergeCell ref="J17:K17"/>
    <mergeCell ref="L17:N17"/>
    <mergeCell ref="A18:I18"/>
    <mergeCell ref="J18:K18"/>
    <mergeCell ref="L18:N18"/>
    <mergeCell ref="A19:I19"/>
    <mergeCell ref="J19:K19"/>
    <mergeCell ref="L19:N19"/>
    <mergeCell ref="A20:I20"/>
    <mergeCell ref="J20:K20"/>
    <mergeCell ref="L20:N20"/>
    <mergeCell ref="A21:I21"/>
    <mergeCell ref="J21:K21"/>
    <mergeCell ref="L21:N21"/>
    <mergeCell ref="A22:I22"/>
    <mergeCell ref="J22:K22"/>
    <mergeCell ref="L22:N22"/>
    <mergeCell ref="A23:I23"/>
    <mergeCell ref="J23:K23"/>
    <mergeCell ref="L23:N23"/>
    <mergeCell ref="O25:O26"/>
    <mergeCell ref="A28:N28"/>
    <mergeCell ref="A29:N29"/>
    <mergeCell ref="A24:I24"/>
    <mergeCell ref="J24:K24"/>
    <mergeCell ref="L24:N24"/>
    <mergeCell ref="A26:K26"/>
    <mergeCell ref="L25:N26"/>
  </mergeCells>
  <pageMargins left="0.62007900000000005" right="0.472441" top="0.472441" bottom="0.472441" header="0" footer="0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tabSelected="1" view="pageBreakPreview" topLeftCell="A15" zoomScaleNormal="100" zoomScaleSheetLayoutView="100" workbookViewId="0">
      <pane ySplit="4" topLeftCell="A141" activePane="bottomLeft" state="frozen"/>
      <selection sqref="A1:O28"/>
      <selection pane="bottomLeft" sqref="A1:O28"/>
    </sheetView>
  </sheetViews>
  <sheetFormatPr defaultColWidth="11.19921875" defaultRowHeight="15" x14ac:dyDescent="0.2"/>
  <cols>
    <col min="1" max="1" width="6" customWidth="1"/>
    <col min="2" max="2" width="5.796875" customWidth="1"/>
    <col min="3" max="3" width="29.59765625" customWidth="1"/>
    <col min="4" max="4" width="5.19921875" customWidth="1"/>
    <col min="5" max="5" width="11.59765625" customWidth="1"/>
    <col min="6" max="6" width="11.69921875" customWidth="1"/>
    <col min="7" max="7" width="8.5" customWidth="1"/>
    <col min="8" max="8" width="11.19921875" customWidth="1"/>
    <col min="9" max="9" width="8" customWidth="1"/>
  </cols>
  <sheetData>
    <row r="1" spans="1:9" ht="0" hidden="1" customHeight="1" thickBo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45" customHeight="1" x14ac:dyDescent="0.2">
      <c r="A2" s="187"/>
      <c r="B2" s="187"/>
      <c r="C2" s="187"/>
      <c r="D2" s="1"/>
      <c r="E2" s="1"/>
      <c r="F2" s="1"/>
      <c r="G2" s="1"/>
      <c r="H2" s="1"/>
      <c r="I2" s="1"/>
    </row>
    <row r="3" spans="1:9" ht="5.85" customHeight="1" x14ac:dyDescent="0.2">
      <c r="A3" s="187"/>
      <c r="B3" s="187"/>
      <c r="C3" s="187"/>
      <c r="D3" s="1"/>
      <c r="E3" s="1"/>
      <c r="F3" s="1"/>
      <c r="G3" s="1"/>
      <c r="H3" s="1"/>
      <c r="I3" s="1"/>
    </row>
    <row r="4" spans="1:9" ht="5.85" customHeight="1" x14ac:dyDescent="0.2">
      <c r="A4" s="180"/>
      <c r="B4" s="180"/>
      <c r="C4" s="180"/>
      <c r="D4" s="1"/>
      <c r="E4" s="1"/>
      <c r="F4" s="1"/>
      <c r="G4" s="1"/>
      <c r="H4" s="1"/>
      <c r="I4" s="1"/>
    </row>
    <row r="5" spans="1:9" ht="5.85" customHeight="1" x14ac:dyDescent="0.2">
      <c r="A5" s="180"/>
      <c r="B5" s="180"/>
      <c r="C5" s="180"/>
      <c r="D5" s="1"/>
      <c r="E5" s="1"/>
      <c r="F5" s="1"/>
      <c r="G5" s="1"/>
      <c r="H5" s="1"/>
      <c r="I5" s="1"/>
    </row>
    <row r="6" spans="1:9" ht="5.85" customHeight="1" x14ac:dyDescent="0.2">
      <c r="A6" s="180"/>
      <c r="B6" s="180"/>
      <c r="C6" s="180"/>
      <c r="D6" s="1"/>
      <c r="E6" s="1"/>
      <c r="F6" s="1"/>
      <c r="G6" s="1"/>
      <c r="H6" s="1"/>
      <c r="I6" s="1"/>
    </row>
    <row r="7" spans="1:9" ht="47.45" customHeight="1" x14ac:dyDescent="0.2">
      <c r="A7" s="1"/>
      <c r="B7" s="1"/>
      <c r="C7" s="203"/>
      <c r="D7" s="203"/>
      <c r="E7" s="203"/>
      <c r="F7" s="203"/>
      <c r="G7" s="203"/>
      <c r="H7" s="203"/>
      <c r="I7" s="18"/>
    </row>
    <row r="8" spans="1:9" ht="2.85" customHeight="1" x14ac:dyDescent="0.2">
      <c r="A8" s="2"/>
      <c r="B8" s="1"/>
      <c r="C8" s="1"/>
      <c r="D8" s="1"/>
      <c r="E8" s="1"/>
      <c r="F8" s="1"/>
      <c r="G8" s="1"/>
      <c r="H8" s="1"/>
      <c r="I8" s="1"/>
    </row>
    <row r="9" spans="1:9" ht="25.7" customHeight="1" x14ac:dyDescent="0.2">
      <c r="A9" s="187" t="s">
        <v>1</v>
      </c>
      <c r="B9" s="187"/>
      <c r="C9" s="187"/>
      <c r="D9" s="187"/>
      <c r="E9" s="187"/>
      <c r="F9" s="1"/>
      <c r="G9" s="1"/>
      <c r="H9" s="1"/>
      <c r="I9" s="1"/>
    </row>
    <row r="10" spans="1:9" ht="2.85" customHeight="1" x14ac:dyDescent="0.2">
      <c r="A10" s="2"/>
      <c r="B10" s="1"/>
      <c r="C10" s="1"/>
      <c r="D10" s="1"/>
      <c r="E10" s="1"/>
      <c r="F10" s="1"/>
      <c r="G10" s="1"/>
      <c r="H10" s="1"/>
      <c r="I10" s="1"/>
    </row>
    <row r="11" spans="1:9" ht="5.85" customHeight="1" x14ac:dyDescent="0.2">
      <c r="A11" s="187"/>
      <c r="B11" s="187"/>
      <c r="C11" s="187"/>
      <c r="D11" s="187"/>
      <c r="E11" s="187"/>
      <c r="F11" s="1"/>
      <c r="G11" s="1"/>
      <c r="H11" s="1"/>
      <c r="I11" s="1"/>
    </row>
    <row r="12" spans="1:9" ht="5.85" customHeight="1" x14ac:dyDescent="0.2">
      <c r="A12" s="187"/>
      <c r="B12" s="187"/>
      <c r="C12" s="187"/>
      <c r="D12" s="187"/>
      <c r="E12" s="187"/>
      <c r="F12" s="1"/>
      <c r="G12" s="1"/>
      <c r="H12" s="1"/>
      <c r="I12" s="1"/>
    </row>
    <row r="13" spans="1:9" ht="5.85" customHeight="1" x14ac:dyDescent="0.2">
      <c r="A13" s="180"/>
      <c r="B13" s="180"/>
      <c r="C13" s="180"/>
      <c r="D13" s="180"/>
      <c r="E13" s="180"/>
      <c r="F13" s="1"/>
      <c r="G13" s="1"/>
      <c r="H13" s="1"/>
      <c r="I13" s="1"/>
    </row>
    <row r="14" spans="1:9" ht="26.45" customHeight="1" x14ac:dyDescent="0.2">
      <c r="A14" s="1"/>
      <c r="B14" s="1"/>
      <c r="C14" s="1"/>
      <c r="D14" s="1"/>
      <c r="E14" s="201" t="s">
        <v>266</v>
      </c>
      <c r="F14" s="201"/>
      <c r="G14" s="201"/>
      <c r="H14" s="201"/>
      <c r="I14" s="11"/>
    </row>
    <row r="15" spans="1:9" ht="30" customHeight="1" x14ac:dyDescent="0.2">
      <c r="A15" s="1"/>
      <c r="B15" s="1"/>
      <c r="C15" s="1"/>
      <c r="D15" s="1"/>
      <c r="E15" s="202"/>
      <c r="F15" s="202"/>
      <c r="G15" s="202"/>
      <c r="H15" s="202"/>
      <c r="I15" s="11"/>
    </row>
    <row r="16" spans="1:9" ht="29.65" customHeight="1" x14ac:dyDescent="0.2">
      <c r="A16" s="3"/>
      <c r="B16" s="3"/>
      <c r="C16" s="3"/>
      <c r="D16" s="3"/>
      <c r="E16" s="200" t="s">
        <v>0</v>
      </c>
      <c r="F16" s="200"/>
      <c r="G16" s="200"/>
      <c r="H16" s="200"/>
      <c r="I16" s="12"/>
    </row>
    <row r="17" spans="1:9" ht="29.1" customHeight="1" x14ac:dyDescent="0.2">
      <c r="A17" s="100" t="s">
        <v>317</v>
      </c>
      <c r="B17" s="114" t="s">
        <v>318</v>
      </c>
      <c r="C17" s="114" t="s">
        <v>3</v>
      </c>
      <c r="D17" s="101" t="s">
        <v>4</v>
      </c>
      <c r="E17" s="101" t="s">
        <v>5</v>
      </c>
      <c r="F17" s="101" t="s">
        <v>6</v>
      </c>
      <c r="G17" s="114"/>
      <c r="H17" s="101" t="s">
        <v>7</v>
      </c>
      <c r="I17" s="141" t="s">
        <v>158</v>
      </c>
    </row>
    <row r="18" spans="1:9" ht="3.2" customHeight="1" x14ac:dyDescent="0.2">
      <c r="A18" s="13"/>
      <c r="B18" s="13"/>
      <c r="C18" s="13"/>
      <c r="D18" s="13"/>
      <c r="E18" s="13"/>
      <c r="F18" s="13"/>
      <c r="G18" s="13"/>
      <c r="H18" s="13"/>
      <c r="I18" s="13"/>
    </row>
    <row r="19" spans="1:9" ht="28.5" customHeight="1" x14ac:dyDescent="0.2">
      <c r="A19" s="115">
        <v>1</v>
      </c>
      <c r="B19" s="89"/>
      <c r="C19" s="89" t="s">
        <v>160</v>
      </c>
      <c r="D19" s="43"/>
      <c r="E19" s="43"/>
      <c r="F19" s="43"/>
      <c r="G19" s="43"/>
      <c r="H19" s="43"/>
      <c r="I19" s="44"/>
    </row>
    <row r="20" spans="1:9" ht="29.65" customHeight="1" x14ac:dyDescent="0.2">
      <c r="A20" s="116" t="s">
        <v>319</v>
      </c>
      <c r="B20" s="86" t="s">
        <v>311</v>
      </c>
      <c r="C20" s="86" t="s">
        <v>8</v>
      </c>
      <c r="D20" s="45"/>
      <c r="E20" s="45"/>
      <c r="F20" s="45"/>
      <c r="G20" s="45"/>
      <c r="H20" s="45"/>
      <c r="I20" s="46"/>
    </row>
    <row r="21" spans="1:9" ht="16.7" customHeight="1" x14ac:dyDescent="0.2">
      <c r="A21" s="127"/>
      <c r="B21" s="127"/>
      <c r="C21" s="127"/>
      <c r="D21" s="127"/>
      <c r="E21" s="129"/>
      <c r="F21" s="112"/>
      <c r="G21" s="112" t="s">
        <v>16</v>
      </c>
      <c r="H21" s="139">
        <f>COMPOSIÇÕES!L24</f>
        <v>2211.3000000000002</v>
      </c>
      <c r="I21" s="48">
        <f>H21*1.25</f>
        <v>2764.125</v>
      </c>
    </row>
    <row r="22" spans="1:9" ht="29.65" customHeight="1" x14ac:dyDescent="0.2">
      <c r="A22" s="116" t="s">
        <v>320</v>
      </c>
      <c r="B22" s="86" t="s">
        <v>312</v>
      </c>
      <c r="C22" s="86" t="s">
        <v>17</v>
      </c>
      <c r="D22" s="45"/>
      <c r="E22" s="84"/>
      <c r="F22" s="84"/>
      <c r="G22" s="84"/>
      <c r="H22" s="45"/>
      <c r="I22" s="46"/>
    </row>
    <row r="23" spans="1:9" ht="16.7" customHeight="1" x14ac:dyDescent="0.2">
      <c r="A23" s="127"/>
      <c r="B23" s="127"/>
      <c r="C23" s="127"/>
      <c r="D23" s="127"/>
      <c r="E23" s="130"/>
      <c r="F23" s="109"/>
      <c r="G23" s="109" t="s">
        <v>22</v>
      </c>
      <c r="H23" s="139">
        <f>COMPOSIÇÕES!L28</f>
        <v>4535.58</v>
      </c>
      <c r="I23" s="48">
        <f>H23*1.25</f>
        <v>5669.4750000000004</v>
      </c>
    </row>
    <row r="24" spans="1:9" ht="17.850000000000001" customHeight="1" x14ac:dyDescent="0.2">
      <c r="A24" s="116" t="s">
        <v>321</v>
      </c>
      <c r="B24" s="86"/>
      <c r="C24" s="113" t="s">
        <v>23</v>
      </c>
      <c r="D24" s="45"/>
      <c r="E24" s="45"/>
      <c r="F24" s="45"/>
      <c r="G24" s="45"/>
      <c r="H24" s="45"/>
      <c r="I24" s="46"/>
    </row>
    <row r="25" spans="1:9" ht="82.7" customHeight="1" x14ac:dyDescent="0.2">
      <c r="A25" s="120" t="s">
        <v>322</v>
      </c>
      <c r="B25" s="121">
        <v>10775</v>
      </c>
      <c r="C25" s="128" t="s">
        <v>24</v>
      </c>
      <c r="D25" s="103" t="s">
        <v>25</v>
      </c>
      <c r="E25" s="54">
        <v>3</v>
      </c>
      <c r="F25" s="111">
        <v>895</v>
      </c>
      <c r="G25" s="111"/>
      <c r="H25" s="111">
        <f>ROUND(E25*F25,2)</f>
        <v>2685</v>
      </c>
      <c r="I25" s="98">
        <f>H25*1.25</f>
        <v>3356.25</v>
      </c>
    </row>
    <row r="26" spans="1:9" ht="16.149999999999999" customHeight="1" x14ac:dyDescent="0.2">
      <c r="A26" s="120" t="s">
        <v>323</v>
      </c>
      <c r="B26" s="122">
        <v>103689</v>
      </c>
      <c r="C26" s="128" t="s">
        <v>26</v>
      </c>
      <c r="D26" s="102" t="s">
        <v>27</v>
      </c>
      <c r="E26" s="56">
        <v>4</v>
      </c>
      <c r="F26" s="133">
        <v>311.55</v>
      </c>
      <c r="G26" s="133"/>
      <c r="H26" s="133">
        <f>ROUND(E26*F26,2)</f>
        <v>1246.2</v>
      </c>
      <c r="I26" s="99">
        <f>H26*1.25</f>
        <v>1557.75</v>
      </c>
    </row>
    <row r="27" spans="1:9" ht="16.7" customHeight="1" x14ac:dyDescent="0.2">
      <c r="A27" s="47"/>
      <c r="B27" s="47"/>
      <c r="C27" s="47"/>
      <c r="D27" s="47"/>
      <c r="E27" s="130"/>
      <c r="F27" s="109"/>
      <c r="G27" s="109" t="s">
        <v>29</v>
      </c>
      <c r="H27" s="139">
        <f>H25+H26</f>
        <v>3931.2</v>
      </c>
      <c r="I27" s="48">
        <f>I25+I26</f>
        <v>4914</v>
      </c>
    </row>
    <row r="28" spans="1:9" ht="16.7" customHeight="1" x14ac:dyDescent="0.2">
      <c r="A28" s="47"/>
      <c r="B28" s="47"/>
      <c r="C28" s="47"/>
      <c r="D28" s="47"/>
      <c r="E28" s="130"/>
      <c r="F28" s="131"/>
      <c r="G28" s="109" t="s">
        <v>30</v>
      </c>
      <c r="H28" s="139">
        <f>H21+H23+H27</f>
        <v>10678.08</v>
      </c>
      <c r="I28" s="48">
        <f>H28*1.25</f>
        <v>13347.6</v>
      </c>
    </row>
    <row r="29" spans="1:9" ht="17.850000000000001" customHeight="1" x14ac:dyDescent="0.2">
      <c r="A29" s="115">
        <v>2</v>
      </c>
      <c r="B29" s="89" t="s">
        <v>313</v>
      </c>
      <c r="C29" s="89" t="s">
        <v>31</v>
      </c>
      <c r="D29" s="43"/>
      <c r="E29" s="43"/>
      <c r="F29" s="43"/>
      <c r="G29" s="43"/>
      <c r="H29" s="43"/>
      <c r="I29" s="44"/>
    </row>
    <row r="30" spans="1:9" ht="16.7" customHeight="1" x14ac:dyDescent="0.2">
      <c r="A30" s="47"/>
      <c r="B30" s="47"/>
      <c r="C30" s="47"/>
      <c r="D30" s="47"/>
      <c r="E30" s="135"/>
      <c r="F30" s="136"/>
      <c r="G30" s="110" t="s">
        <v>35</v>
      </c>
      <c r="H30" s="140">
        <f>COMPOSIÇÕES!L32</f>
        <v>13937.88</v>
      </c>
      <c r="I30" s="49">
        <f>H30*1.25</f>
        <v>17422.349999999999</v>
      </c>
    </row>
    <row r="31" spans="1:9" ht="17.850000000000001" customHeight="1" x14ac:dyDescent="0.2">
      <c r="A31" s="115">
        <v>3</v>
      </c>
      <c r="B31" s="89"/>
      <c r="C31" s="89" t="s">
        <v>36</v>
      </c>
      <c r="D31" s="43"/>
      <c r="E31" s="43"/>
      <c r="F31" s="43"/>
      <c r="G31" s="43"/>
      <c r="H31" s="43"/>
      <c r="I31" s="44"/>
    </row>
    <row r="32" spans="1:9" ht="70.5" customHeight="1" x14ac:dyDescent="0.2">
      <c r="A32" s="120" t="s">
        <v>324</v>
      </c>
      <c r="B32" s="121">
        <v>99059</v>
      </c>
      <c r="C32" s="104" t="s">
        <v>37</v>
      </c>
      <c r="D32" s="103" t="s">
        <v>38</v>
      </c>
      <c r="E32" s="54">
        <v>10</v>
      </c>
      <c r="F32" s="111">
        <v>60.89</v>
      </c>
      <c r="G32" s="111"/>
      <c r="H32" s="111">
        <f>ROUND(E32*F32,2)</f>
        <v>608.9</v>
      </c>
      <c r="I32" s="55">
        <f>H32*1.25</f>
        <v>761.125</v>
      </c>
    </row>
    <row r="33" spans="1:9" ht="16.7" customHeight="1" x14ac:dyDescent="0.2">
      <c r="A33" s="47"/>
      <c r="B33" s="47"/>
      <c r="C33" s="47"/>
      <c r="D33" s="47"/>
      <c r="E33" s="130"/>
      <c r="F33" s="131"/>
      <c r="G33" s="109" t="s">
        <v>39</v>
      </c>
      <c r="H33" s="139">
        <f>H32</f>
        <v>608.9</v>
      </c>
      <c r="I33" s="48">
        <f>I32</f>
        <v>761.125</v>
      </c>
    </row>
    <row r="34" spans="1:9" ht="17.850000000000001" customHeight="1" x14ac:dyDescent="0.2">
      <c r="A34" s="115">
        <v>4</v>
      </c>
      <c r="B34" s="89"/>
      <c r="C34" s="89" t="s">
        <v>40</v>
      </c>
      <c r="D34" s="43"/>
      <c r="E34" s="43"/>
      <c r="F34" s="43"/>
      <c r="G34" s="43"/>
      <c r="H34" s="43"/>
      <c r="I34" s="44"/>
    </row>
    <row r="35" spans="1:9" ht="25.7" customHeight="1" x14ac:dyDescent="0.2">
      <c r="A35" s="123" t="s">
        <v>325</v>
      </c>
      <c r="B35" s="122">
        <v>98519</v>
      </c>
      <c r="C35" s="128" t="s">
        <v>41</v>
      </c>
      <c r="D35" s="103" t="s">
        <v>42</v>
      </c>
      <c r="E35" s="54">
        <v>120</v>
      </c>
      <c r="F35" s="111">
        <v>2.0699999999999998</v>
      </c>
      <c r="G35" s="111"/>
      <c r="H35" s="111">
        <f>ROUND(E35*F35,2)</f>
        <v>248.4</v>
      </c>
      <c r="I35" s="55">
        <f>H35*1.25</f>
        <v>310.5</v>
      </c>
    </row>
    <row r="36" spans="1:9" ht="38.25" customHeight="1" x14ac:dyDescent="0.2">
      <c r="A36" s="123" t="s">
        <v>326</v>
      </c>
      <c r="B36" s="121">
        <v>100937</v>
      </c>
      <c r="C36" s="104" t="s">
        <v>43</v>
      </c>
      <c r="D36" s="103" t="s">
        <v>44</v>
      </c>
      <c r="E36" s="54">
        <v>250</v>
      </c>
      <c r="F36" s="111">
        <v>8.86</v>
      </c>
      <c r="G36" s="111"/>
      <c r="H36" s="111">
        <f>ROUND(E36*F36,2)</f>
        <v>2215</v>
      </c>
      <c r="I36" s="55">
        <f>H36*1.25</f>
        <v>2768.75</v>
      </c>
    </row>
    <row r="37" spans="1:9" ht="16.7" customHeight="1" x14ac:dyDescent="0.2">
      <c r="A37" s="47"/>
      <c r="B37" s="47"/>
      <c r="C37" s="47"/>
      <c r="D37" s="47"/>
      <c r="E37" s="130"/>
      <c r="F37" s="131"/>
      <c r="G37" s="109" t="s">
        <v>45</v>
      </c>
      <c r="H37" s="139">
        <f>H35+H36</f>
        <v>2463.4</v>
      </c>
      <c r="I37" s="48">
        <f>I35+I36</f>
        <v>3079.25</v>
      </c>
    </row>
    <row r="38" spans="1:9" ht="17.850000000000001" customHeight="1" x14ac:dyDescent="0.2">
      <c r="A38" s="124">
        <v>5</v>
      </c>
      <c r="B38" s="117"/>
      <c r="C38" s="117" t="s">
        <v>46</v>
      </c>
      <c r="D38" s="43"/>
      <c r="E38" s="43"/>
      <c r="F38" s="43"/>
      <c r="G38" s="43"/>
      <c r="H38" s="43"/>
      <c r="I38" s="44"/>
    </row>
    <row r="39" spans="1:9" ht="54.75" customHeight="1" x14ac:dyDescent="0.2">
      <c r="A39" s="120" t="s">
        <v>327</v>
      </c>
      <c r="B39" s="121">
        <v>102487</v>
      </c>
      <c r="C39" s="104" t="s">
        <v>47</v>
      </c>
      <c r="D39" s="103" t="s">
        <v>48</v>
      </c>
      <c r="E39" s="106">
        <v>1.28</v>
      </c>
      <c r="F39" s="111">
        <v>610.63</v>
      </c>
      <c r="G39" s="111"/>
      <c r="H39" s="111">
        <f>ROUND(E39*F39,2)</f>
        <v>781.61</v>
      </c>
      <c r="I39" s="55">
        <f>H39*1.25</f>
        <v>977.01250000000005</v>
      </c>
    </row>
    <row r="40" spans="1:9" ht="78" customHeight="1" x14ac:dyDescent="0.2">
      <c r="A40" s="120" t="s">
        <v>328</v>
      </c>
      <c r="B40" s="121">
        <v>103337</v>
      </c>
      <c r="C40" s="104" t="s">
        <v>49</v>
      </c>
      <c r="D40" s="103" t="s">
        <v>42</v>
      </c>
      <c r="E40" s="54">
        <v>80</v>
      </c>
      <c r="F40" s="111">
        <v>76.040000000000006</v>
      </c>
      <c r="G40" s="111"/>
      <c r="H40" s="111">
        <f>ROUND(E40*F40,2)</f>
        <v>6083.2</v>
      </c>
      <c r="I40" s="55">
        <f>H40*1.25</f>
        <v>7604</v>
      </c>
    </row>
    <row r="41" spans="1:9" ht="16.7" customHeight="1" x14ac:dyDescent="0.2">
      <c r="A41" s="47"/>
      <c r="B41" s="47"/>
      <c r="C41" s="47"/>
      <c r="D41" s="47"/>
      <c r="E41" s="130"/>
      <c r="F41" s="131"/>
      <c r="G41" s="109" t="s">
        <v>50</v>
      </c>
      <c r="H41" s="139">
        <f>H39+H40</f>
        <v>6864.8099999999995</v>
      </c>
      <c r="I41" s="48">
        <f>I39+I40</f>
        <v>8581.0125000000007</v>
      </c>
    </row>
    <row r="42" spans="1:9" ht="17.850000000000001" customHeight="1" x14ac:dyDescent="0.2">
      <c r="A42" s="115">
        <v>6</v>
      </c>
      <c r="B42" s="89"/>
      <c r="C42" s="89" t="s">
        <v>51</v>
      </c>
      <c r="D42" s="43"/>
      <c r="E42" s="43"/>
      <c r="F42" s="43"/>
      <c r="G42" s="43"/>
      <c r="H42" s="43"/>
      <c r="I42" s="44"/>
    </row>
    <row r="43" spans="1:9" ht="71.25" customHeight="1" x14ac:dyDescent="0.2">
      <c r="A43" s="120" t="s">
        <v>329</v>
      </c>
      <c r="B43" s="104">
        <v>92263</v>
      </c>
      <c r="C43" s="104" t="s">
        <v>52</v>
      </c>
      <c r="D43" s="103" t="s">
        <v>42</v>
      </c>
      <c r="E43" s="58">
        <v>10</v>
      </c>
      <c r="F43" s="111">
        <v>198.38</v>
      </c>
      <c r="G43" s="111"/>
      <c r="H43" s="111">
        <f>ROUND(E43*F43,2)</f>
        <v>1983.8</v>
      </c>
      <c r="I43" s="59">
        <f>H43*1.25</f>
        <v>2479.75</v>
      </c>
    </row>
    <row r="44" spans="1:9" ht="94.15" customHeight="1" x14ac:dyDescent="0.2">
      <c r="A44" s="120" t="s">
        <v>330</v>
      </c>
      <c r="B44" s="104">
        <v>92762</v>
      </c>
      <c r="C44" s="104" t="s">
        <v>53</v>
      </c>
      <c r="D44" s="103" t="s">
        <v>28</v>
      </c>
      <c r="E44" s="54">
        <v>80</v>
      </c>
      <c r="F44" s="111">
        <v>11.01</v>
      </c>
      <c r="G44" s="111"/>
      <c r="H44" s="111">
        <f>ROUND(E44*F44,2)</f>
        <v>880.8</v>
      </c>
      <c r="I44" s="55">
        <f>H44*1.25</f>
        <v>1101</v>
      </c>
    </row>
    <row r="45" spans="1:9" ht="94.15" customHeight="1" x14ac:dyDescent="0.2">
      <c r="A45" s="120" t="s">
        <v>331</v>
      </c>
      <c r="B45" s="121">
        <v>92759</v>
      </c>
      <c r="C45" s="104" t="s">
        <v>54</v>
      </c>
      <c r="D45" s="103" t="s">
        <v>28</v>
      </c>
      <c r="E45" s="54">
        <v>80</v>
      </c>
      <c r="F45" s="111">
        <v>13.63</v>
      </c>
      <c r="G45" s="111"/>
      <c r="H45" s="111">
        <f>ROUND(E45*F45,2)</f>
        <v>1090.4000000000001</v>
      </c>
      <c r="I45" s="55">
        <f>H45*1.25</f>
        <v>1363</v>
      </c>
    </row>
    <row r="46" spans="1:9" ht="71.25" customHeight="1" x14ac:dyDescent="0.2">
      <c r="A46" s="120" t="s">
        <v>332</v>
      </c>
      <c r="B46" s="121">
        <v>94972</v>
      </c>
      <c r="C46" s="104" t="s">
        <v>55</v>
      </c>
      <c r="D46" s="103" t="s">
        <v>48</v>
      </c>
      <c r="E46" s="54">
        <v>1.3</v>
      </c>
      <c r="F46" s="111">
        <v>508.64</v>
      </c>
      <c r="G46" s="111"/>
      <c r="H46" s="111">
        <f>ROUND(E46*F46,2)</f>
        <v>661.23</v>
      </c>
      <c r="I46" s="55">
        <f>H46*1.25</f>
        <v>826.53750000000002</v>
      </c>
    </row>
    <row r="47" spans="1:9" ht="16.7" customHeight="1" x14ac:dyDescent="0.2">
      <c r="A47" s="47"/>
      <c r="B47" s="47"/>
      <c r="C47" s="50"/>
      <c r="D47" s="51"/>
      <c r="E47" s="136"/>
      <c r="F47" s="136"/>
      <c r="G47" s="109" t="s">
        <v>56</v>
      </c>
      <c r="H47" s="111">
        <f>H43+H44+H45+H46</f>
        <v>4616.2299999999996</v>
      </c>
      <c r="I47" s="49">
        <f>I43+I44+I45+I46</f>
        <v>5770.2875000000004</v>
      </c>
    </row>
    <row r="48" spans="1:9" ht="17.850000000000001" customHeight="1" x14ac:dyDescent="0.2">
      <c r="A48" s="124">
        <v>7</v>
      </c>
      <c r="B48" s="117"/>
      <c r="C48" s="117" t="s">
        <v>57</v>
      </c>
      <c r="D48" s="43"/>
      <c r="E48" s="43"/>
      <c r="F48" s="43"/>
      <c r="G48" s="43"/>
      <c r="H48" s="43"/>
      <c r="I48" s="44"/>
    </row>
    <row r="49" spans="1:9" ht="82.7" customHeight="1" x14ac:dyDescent="0.2">
      <c r="A49" s="105" t="s">
        <v>333</v>
      </c>
      <c r="B49" s="105">
        <v>103337</v>
      </c>
      <c r="C49" s="119" t="s">
        <v>49</v>
      </c>
      <c r="D49" s="64" t="s">
        <v>42</v>
      </c>
      <c r="E49" s="60">
        <v>175.8</v>
      </c>
      <c r="F49" s="111">
        <v>76.040000000000006</v>
      </c>
      <c r="G49" s="111"/>
      <c r="H49" s="137">
        <f>ROUND(E49*F49,2)</f>
        <v>13367.83</v>
      </c>
      <c r="I49" s="61">
        <f>H49*1.25</f>
        <v>16709.787499999999</v>
      </c>
    </row>
    <row r="50" spans="1:9" ht="82.7" customHeight="1" x14ac:dyDescent="0.2">
      <c r="A50" s="105" t="s">
        <v>334</v>
      </c>
      <c r="B50" s="121">
        <v>101162</v>
      </c>
      <c r="C50" s="104" t="s">
        <v>58</v>
      </c>
      <c r="D50" s="103" t="s">
        <v>42</v>
      </c>
      <c r="E50" s="54">
        <v>10.96</v>
      </c>
      <c r="F50" s="111">
        <v>151.19999999999999</v>
      </c>
      <c r="G50" s="111"/>
      <c r="H50" s="111">
        <f>ROUND(E50*F50,2)</f>
        <v>1657.15</v>
      </c>
      <c r="I50" s="55">
        <f>H50*1.25</f>
        <v>2071.4375</v>
      </c>
    </row>
    <row r="51" spans="1:9" ht="37.15" customHeight="1" x14ac:dyDescent="0.2">
      <c r="A51" s="105" t="s">
        <v>335</v>
      </c>
      <c r="B51" s="121">
        <v>93182</v>
      </c>
      <c r="C51" s="104" t="s">
        <v>59</v>
      </c>
      <c r="D51" s="103" t="s">
        <v>38</v>
      </c>
      <c r="E51" s="54">
        <v>4</v>
      </c>
      <c r="F51" s="111">
        <v>51.23</v>
      </c>
      <c r="G51" s="111"/>
      <c r="H51" s="111">
        <f>ROUND(E51*F51,2)</f>
        <v>204.92</v>
      </c>
      <c r="I51" s="55">
        <f>H51*1.25</f>
        <v>256.14999999999998</v>
      </c>
    </row>
    <row r="52" spans="1:9" ht="16.7" customHeight="1" x14ac:dyDescent="0.2">
      <c r="A52" s="47"/>
      <c r="B52" s="47"/>
      <c r="C52" s="47"/>
      <c r="D52" s="47"/>
      <c r="E52" s="135"/>
      <c r="F52" s="136"/>
      <c r="G52" s="109" t="s">
        <v>60</v>
      </c>
      <c r="H52" s="140">
        <f>H49+H50+H51</f>
        <v>15229.9</v>
      </c>
      <c r="I52" s="49">
        <f>I49+I50+I51</f>
        <v>19037.375</v>
      </c>
    </row>
    <row r="53" spans="1:9" ht="17.850000000000001" customHeight="1" x14ac:dyDescent="0.2">
      <c r="A53" s="124">
        <v>8</v>
      </c>
      <c r="B53" s="117"/>
      <c r="C53" s="117" t="s">
        <v>61</v>
      </c>
      <c r="D53" s="43"/>
      <c r="E53" s="43"/>
      <c r="F53" s="43"/>
      <c r="G53" s="43"/>
      <c r="H53" s="43"/>
      <c r="I53" s="44"/>
    </row>
    <row r="54" spans="1:9" ht="82.7" customHeight="1" x14ac:dyDescent="0.2">
      <c r="A54" s="120" t="s">
        <v>336</v>
      </c>
      <c r="B54" s="121">
        <v>94204</v>
      </c>
      <c r="C54" s="104" t="s">
        <v>62</v>
      </c>
      <c r="D54" s="103" t="s">
        <v>42</v>
      </c>
      <c r="E54" s="54">
        <v>137</v>
      </c>
      <c r="F54" s="111">
        <v>46.34</v>
      </c>
      <c r="G54" s="111"/>
      <c r="H54" s="111">
        <f>ROUND(E54*F54,2)</f>
        <v>6348.58</v>
      </c>
      <c r="I54" s="55">
        <f>H54*1.25</f>
        <v>7935.7250000000004</v>
      </c>
    </row>
    <row r="55" spans="1:9" ht="78" customHeight="1" x14ac:dyDescent="0.2">
      <c r="A55" s="120" t="s">
        <v>337</v>
      </c>
      <c r="B55" s="121">
        <v>100395</v>
      </c>
      <c r="C55" s="104" t="s">
        <v>63</v>
      </c>
      <c r="D55" s="103" t="s">
        <v>42</v>
      </c>
      <c r="E55" s="54">
        <v>100</v>
      </c>
      <c r="F55" s="111">
        <v>23.15</v>
      </c>
      <c r="G55" s="111"/>
      <c r="H55" s="111">
        <f>ROUND(E55*F55,2)</f>
        <v>2315</v>
      </c>
      <c r="I55" s="55">
        <f>H55*1.25</f>
        <v>2893.75</v>
      </c>
    </row>
    <row r="56" spans="1:9" ht="16.7" customHeight="1" x14ac:dyDescent="0.2">
      <c r="A56" s="47"/>
      <c r="B56" s="47"/>
      <c r="C56" s="47"/>
      <c r="D56" s="47"/>
      <c r="E56" s="135"/>
      <c r="F56" s="136"/>
      <c r="G56" s="109" t="s">
        <v>64</v>
      </c>
      <c r="H56" s="140">
        <f>H54+H55</f>
        <v>8663.58</v>
      </c>
      <c r="I56" s="49">
        <f>I54+I55</f>
        <v>10829.475</v>
      </c>
    </row>
    <row r="57" spans="1:9" ht="17.850000000000001" customHeight="1" x14ac:dyDescent="0.2">
      <c r="A57" s="115">
        <v>9</v>
      </c>
      <c r="B57" s="89"/>
      <c r="C57" s="89" t="s">
        <v>65</v>
      </c>
      <c r="D57" s="43"/>
      <c r="E57" s="43"/>
      <c r="F57" s="43"/>
      <c r="G57" s="43"/>
      <c r="H57" s="43"/>
      <c r="I57" s="44"/>
    </row>
    <row r="58" spans="1:9" ht="80.25" customHeight="1" x14ac:dyDescent="0.2">
      <c r="A58" s="120" t="s">
        <v>338</v>
      </c>
      <c r="B58" s="121">
        <v>94805</v>
      </c>
      <c r="C58" s="104" t="s">
        <v>66</v>
      </c>
      <c r="D58" s="103" t="s">
        <v>15</v>
      </c>
      <c r="E58" s="54">
        <v>6</v>
      </c>
      <c r="F58" s="111">
        <v>858.23</v>
      </c>
      <c r="G58" s="111"/>
      <c r="H58" s="111">
        <f>ROUND(E58*F58,2)</f>
        <v>5149.38</v>
      </c>
      <c r="I58" s="55">
        <f>H58*1.25</f>
        <v>6436.7250000000004</v>
      </c>
    </row>
    <row r="59" spans="1:9" ht="21.75" customHeight="1" x14ac:dyDescent="0.2">
      <c r="A59" s="120" t="s">
        <v>339</v>
      </c>
      <c r="B59" s="122">
        <v>100557</v>
      </c>
      <c r="C59" s="128" t="s">
        <v>67</v>
      </c>
      <c r="D59" s="102" t="s">
        <v>15</v>
      </c>
      <c r="E59" s="56">
        <v>1</v>
      </c>
      <c r="F59" s="111">
        <v>451.26</v>
      </c>
      <c r="G59" s="111"/>
      <c r="H59" s="111">
        <f>ROUND(E59*F59,2)</f>
        <v>451.26</v>
      </c>
      <c r="I59" s="57">
        <f>H59*1.25</f>
        <v>564.07500000000005</v>
      </c>
    </row>
    <row r="60" spans="1:9" ht="91.5" customHeight="1" x14ac:dyDescent="0.2">
      <c r="A60" s="120" t="s">
        <v>340</v>
      </c>
      <c r="B60" s="121">
        <v>94570</v>
      </c>
      <c r="C60" s="104" t="s">
        <v>68</v>
      </c>
      <c r="D60" s="103" t="s">
        <v>42</v>
      </c>
      <c r="E60" s="54">
        <v>2</v>
      </c>
      <c r="F60" s="111">
        <v>351.19</v>
      </c>
      <c r="G60" s="111"/>
      <c r="H60" s="111">
        <f>ROUND(E60*F60,2)</f>
        <v>702.38</v>
      </c>
      <c r="I60" s="55">
        <f>H60*1.25</f>
        <v>877.97500000000002</v>
      </c>
    </row>
    <row r="61" spans="1:9" ht="94.5" customHeight="1" x14ac:dyDescent="0.2">
      <c r="A61" s="120" t="s">
        <v>341</v>
      </c>
      <c r="B61" s="121">
        <v>100661</v>
      </c>
      <c r="C61" s="104" t="s">
        <v>69</v>
      </c>
      <c r="D61" s="103" t="s">
        <v>42</v>
      </c>
      <c r="E61" s="54">
        <v>6</v>
      </c>
      <c r="F61" s="111">
        <v>640.55999999999995</v>
      </c>
      <c r="G61" s="111"/>
      <c r="H61" s="111">
        <f>ROUND(E61*F61,2)</f>
        <v>3843.36</v>
      </c>
      <c r="I61" s="55">
        <f>H61*1.25</f>
        <v>4804.2</v>
      </c>
    </row>
    <row r="62" spans="1:9" ht="68.25" customHeight="1" x14ac:dyDescent="0.2">
      <c r="A62" s="120" t="s">
        <v>342</v>
      </c>
      <c r="B62" s="121">
        <v>94807</v>
      </c>
      <c r="C62" s="104" t="s">
        <v>70</v>
      </c>
      <c r="D62" s="104" t="s">
        <v>15</v>
      </c>
      <c r="E62" s="54">
        <v>4</v>
      </c>
      <c r="F62" s="111">
        <v>723.12</v>
      </c>
      <c r="G62" s="111"/>
      <c r="H62" s="111">
        <f>ROUND(E62*F62,2)</f>
        <v>2892.48</v>
      </c>
      <c r="I62" s="55">
        <f>H62*1.25</f>
        <v>3615.6</v>
      </c>
    </row>
    <row r="63" spans="1:9" ht="16.7" customHeight="1" x14ac:dyDescent="0.2">
      <c r="A63" s="47"/>
      <c r="B63" s="47"/>
      <c r="C63" s="47"/>
      <c r="D63" s="47"/>
      <c r="E63" s="135"/>
      <c r="F63" s="136"/>
      <c r="G63" s="109" t="s">
        <v>71</v>
      </c>
      <c r="H63" s="111">
        <f>SUM(H58:H62)</f>
        <v>13038.86</v>
      </c>
      <c r="I63" s="49">
        <f>I58+I59+I60+I61+I62</f>
        <v>16298.575000000001</v>
      </c>
    </row>
    <row r="64" spans="1:9" ht="17.850000000000001" customHeight="1" x14ac:dyDescent="0.2">
      <c r="A64" s="115">
        <v>10</v>
      </c>
      <c r="B64" s="89"/>
      <c r="C64" s="89" t="s">
        <v>72</v>
      </c>
      <c r="D64" s="43"/>
      <c r="E64" s="43"/>
      <c r="F64" s="43"/>
      <c r="G64" s="43"/>
      <c r="H64" s="43"/>
      <c r="I64" s="44"/>
    </row>
    <row r="65" spans="1:9" ht="93" customHeight="1" x14ac:dyDescent="0.2">
      <c r="A65" s="120" t="s">
        <v>343</v>
      </c>
      <c r="B65" s="121">
        <v>87632</v>
      </c>
      <c r="C65" s="104" t="s">
        <v>73</v>
      </c>
      <c r="D65" s="103" t="s">
        <v>42</v>
      </c>
      <c r="E65" s="54">
        <v>93.09</v>
      </c>
      <c r="F65" s="111">
        <v>41.15</v>
      </c>
      <c r="G65" s="111"/>
      <c r="H65" s="111">
        <f>ROUND(E65*F65,2)</f>
        <v>3830.65</v>
      </c>
      <c r="I65" s="55">
        <f>H65*1.25</f>
        <v>4788.3125</v>
      </c>
    </row>
    <row r="66" spans="1:9" ht="80.25" customHeight="1" x14ac:dyDescent="0.2">
      <c r="A66" s="120" t="s">
        <v>344</v>
      </c>
      <c r="B66" s="121">
        <v>87263</v>
      </c>
      <c r="C66" s="104" t="s">
        <v>74</v>
      </c>
      <c r="D66" s="103" t="s">
        <v>42</v>
      </c>
      <c r="E66" s="54">
        <v>50</v>
      </c>
      <c r="F66" s="111">
        <v>180.93</v>
      </c>
      <c r="G66" s="111"/>
      <c r="H66" s="111">
        <f>ROUND(E66*F66,2)</f>
        <v>9046.5</v>
      </c>
      <c r="I66" s="55">
        <f>H66*1.25</f>
        <v>11308.125</v>
      </c>
    </row>
    <row r="67" spans="1:9" ht="92.25" customHeight="1" x14ac:dyDescent="0.2">
      <c r="A67" s="120" t="s">
        <v>345</v>
      </c>
      <c r="B67" s="121">
        <v>94992</v>
      </c>
      <c r="C67" s="104" t="s">
        <v>75</v>
      </c>
      <c r="D67" s="103" t="s">
        <v>42</v>
      </c>
      <c r="E67" s="54">
        <v>30.2</v>
      </c>
      <c r="F67" s="111">
        <v>100.19</v>
      </c>
      <c r="G67" s="111"/>
      <c r="H67" s="111">
        <f>ROUND(E67*F67,2)</f>
        <v>3025.74</v>
      </c>
      <c r="I67" s="55">
        <f>H67*1.25</f>
        <v>3782.1749999999997</v>
      </c>
    </row>
    <row r="68" spans="1:9" ht="16.7" customHeight="1" x14ac:dyDescent="0.2">
      <c r="A68" s="47"/>
      <c r="B68" s="47"/>
      <c r="C68" s="47"/>
      <c r="D68" s="47"/>
      <c r="E68" s="135"/>
      <c r="F68" s="136"/>
      <c r="G68" s="109" t="s">
        <v>76</v>
      </c>
      <c r="H68" s="111">
        <f>SUM(H65:H67)</f>
        <v>15902.89</v>
      </c>
      <c r="I68" s="49">
        <f>I65+I66+I67</f>
        <v>19878.612499999999</v>
      </c>
    </row>
    <row r="69" spans="1:9" ht="17.850000000000001" customHeight="1" x14ac:dyDescent="0.2">
      <c r="A69" s="124">
        <v>11</v>
      </c>
      <c r="B69" s="117"/>
      <c r="C69" s="117" t="s">
        <v>77</v>
      </c>
      <c r="D69" s="43"/>
      <c r="E69" s="43"/>
      <c r="F69" s="43"/>
      <c r="G69" s="43"/>
      <c r="H69" s="43"/>
      <c r="I69" s="44"/>
    </row>
    <row r="70" spans="1:9" ht="81" customHeight="1" x14ac:dyDescent="0.2">
      <c r="A70" s="120" t="s">
        <v>346</v>
      </c>
      <c r="B70" s="121">
        <v>87878</v>
      </c>
      <c r="C70" s="104" t="s">
        <v>78</v>
      </c>
      <c r="D70" s="103" t="s">
        <v>42</v>
      </c>
      <c r="E70" s="54">
        <v>351.6</v>
      </c>
      <c r="F70" s="111">
        <v>4.22</v>
      </c>
      <c r="G70" s="111"/>
      <c r="H70" s="111">
        <f>ROUND(E70*F70,2)</f>
        <v>1483.75</v>
      </c>
      <c r="I70" s="55">
        <f>H70*1.25</f>
        <v>1854.6875</v>
      </c>
    </row>
    <row r="71" spans="1:9" ht="128.25" customHeight="1" x14ac:dyDescent="0.2">
      <c r="A71" s="120" t="s">
        <v>347</v>
      </c>
      <c r="B71" s="121">
        <v>87535</v>
      </c>
      <c r="C71" s="104" t="s">
        <v>79</v>
      </c>
      <c r="D71" s="103" t="s">
        <v>42</v>
      </c>
      <c r="E71" s="54">
        <v>60.5</v>
      </c>
      <c r="F71" s="111">
        <v>27.44</v>
      </c>
      <c r="G71" s="111"/>
      <c r="H71" s="111">
        <f>ROUND(E71*F71,2)</f>
        <v>1660.12</v>
      </c>
      <c r="I71" s="55">
        <f>H71*1.25</f>
        <v>2075.1499999999996</v>
      </c>
    </row>
    <row r="72" spans="1:9" ht="116.85" customHeight="1" x14ac:dyDescent="0.2">
      <c r="A72" s="120" t="s">
        <v>348</v>
      </c>
      <c r="B72" s="121">
        <v>87548</v>
      </c>
      <c r="C72" s="104" t="s">
        <v>80</v>
      </c>
      <c r="D72" s="103" t="s">
        <v>42</v>
      </c>
      <c r="E72" s="54">
        <v>1</v>
      </c>
      <c r="F72" s="111">
        <v>22.52</v>
      </c>
      <c r="G72" s="111"/>
      <c r="H72" s="111">
        <f>ROUND(E72*F72,2)</f>
        <v>22.52</v>
      </c>
      <c r="I72" s="55">
        <f>H72*1.25</f>
        <v>28.15</v>
      </c>
    </row>
    <row r="73" spans="1:9" ht="116.85" customHeight="1" x14ac:dyDescent="0.2">
      <c r="A73" s="120" t="s">
        <v>349</v>
      </c>
      <c r="B73" s="121">
        <v>87264</v>
      </c>
      <c r="C73" s="104" t="s">
        <v>81</v>
      </c>
      <c r="D73" s="103" t="s">
        <v>42</v>
      </c>
      <c r="E73" s="54">
        <v>60.5</v>
      </c>
      <c r="F73" s="111">
        <v>76.099999999999994</v>
      </c>
      <c r="G73" s="111"/>
      <c r="H73" s="111">
        <f>ROUND(E73*F73,2)</f>
        <v>4604.05</v>
      </c>
      <c r="I73" s="55">
        <f>H73*1.25</f>
        <v>5755.0625</v>
      </c>
    </row>
    <row r="74" spans="1:9" ht="16.7" customHeight="1" x14ac:dyDescent="0.2">
      <c r="A74" s="47"/>
      <c r="B74" s="47"/>
      <c r="C74" s="47"/>
      <c r="D74" s="47"/>
      <c r="E74" s="130"/>
      <c r="F74" s="131"/>
      <c r="G74" s="109" t="s">
        <v>82</v>
      </c>
      <c r="H74" s="111">
        <f>SUM(H70:H73)</f>
        <v>7770.4400000000005</v>
      </c>
      <c r="I74" s="48">
        <f>I70+I72+I73+I71</f>
        <v>9713.0499999999993</v>
      </c>
    </row>
    <row r="75" spans="1:9" ht="17.850000000000001" customHeight="1" x14ac:dyDescent="0.2">
      <c r="A75" s="124">
        <v>12</v>
      </c>
      <c r="B75" s="117"/>
      <c r="C75" s="117" t="s">
        <v>83</v>
      </c>
      <c r="D75" s="43"/>
      <c r="E75" s="43"/>
      <c r="F75" s="43"/>
      <c r="G75" s="43"/>
      <c r="H75" s="43"/>
      <c r="I75" s="44"/>
    </row>
    <row r="76" spans="1:9" ht="94.15" customHeight="1" x14ac:dyDescent="0.2">
      <c r="A76" s="120" t="s">
        <v>350</v>
      </c>
      <c r="B76" s="104">
        <v>93128</v>
      </c>
      <c r="C76" s="104" t="s">
        <v>84</v>
      </c>
      <c r="D76" s="103" t="s">
        <v>15</v>
      </c>
      <c r="E76" s="54">
        <v>9</v>
      </c>
      <c r="F76" s="111">
        <v>130.80000000000001</v>
      </c>
      <c r="G76" s="111"/>
      <c r="H76" s="111">
        <f t="shared" ref="H76:H83" si="0">ROUND(E76*F76,2)</f>
        <v>1177.2</v>
      </c>
      <c r="I76" s="55">
        <f t="shared" ref="I76:I83" si="1">H76*1.25</f>
        <v>1471.5</v>
      </c>
    </row>
    <row r="77" spans="1:9" ht="103.5" customHeight="1" x14ac:dyDescent="0.2">
      <c r="A77" s="120" t="s">
        <v>351</v>
      </c>
      <c r="B77" s="104">
        <v>93139</v>
      </c>
      <c r="C77" s="104" t="s">
        <v>85</v>
      </c>
      <c r="D77" s="103" t="s">
        <v>15</v>
      </c>
      <c r="E77" s="54">
        <v>10</v>
      </c>
      <c r="F77" s="111">
        <v>189.71</v>
      </c>
      <c r="G77" s="111"/>
      <c r="H77" s="111">
        <f t="shared" si="0"/>
        <v>1897.1</v>
      </c>
      <c r="I77" s="55">
        <f t="shared" si="1"/>
        <v>2371.375</v>
      </c>
    </row>
    <row r="78" spans="1:9" ht="59.85" customHeight="1" x14ac:dyDescent="0.2">
      <c r="A78" s="120" t="s">
        <v>352</v>
      </c>
      <c r="B78" s="104">
        <v>101874</v>
      </c>
      <c r="C78" s="104" t="s">
        <v>86</v>
      </c>
      <c r="D78" s="103" t="s">
        <v>15</v>
      </c>
      <c r="E78" s="54">
        <v>1</v>
      </c>
      <c r="F78" s="111">
        <v>324.3</v>
      </c>
      <c r="G78" s="111"/>
      <c r="H78" s="111">
        <f t="shared" si="0"/>
        <v>324.3</v>
      </c>
      <c r="I78" s="55">
        <f t="shared" si="1"/>
        <v>405.375</v>
      </c>
    </row>
    <row r="79" spans="1:9" ht="59.85" customHeight="1" x14ac:dyDescent="0.2">
      <c r="A79" s="120" t="s">
        <v>353</v>
      </c>
      <c r="B79" s="104">
        <v>101946</v>
      </c>
      <c r="C79" s="104" t="s">
        <v>87</v>
      </c>
      <c r="D79" s="103" t="s">
        <v>15</v>
      </c>
      <c r="E79" s="54">
        <v>1</v>
      </c>
      <c r="F79" s="111">
        <v>238.86</v>
      </c>
      <c r="G79" s="111"/>
      <c r="H79" s="111">
        <f t="shared" si="0"/>
        <v>238.86</v>
      </c>
      <c r="I79" s="55">
        <f t="shared" si="1"/>
        <v>298.57500000000005</v>
      </c>
    </row>
    <row r="80" spans="1:9" ht="82.7" customHeight="1" x14ac:dyDescent="0.2">
      <c r="A80" s="120" t="s">
        <v>354</v>
      </c>
      <c r="B80" s="104">
        <v>97591</v>
      </c>
      <c r="C80" s="104" t="s">
        <v>88</v>
      </c>
      <c r="D80" s="103" t="s">
        <v>15</v>
      </c>
      <c r="E80" s="54">
        <v>8</v>
      </c>
      <c r="F80" s="111">
        <v>125.72</v>
      </c>
      <c r="G80" s="111"/>
      <c r="H80" s="111">
        <f t="shared" si="0"/>
        <v>1005.76</v>
      </c>
      <c r="I80" s="55">
        <f t="shared" si="1"/>
        <v>1257.2</v>
      </c>
    </row>
    <row r="81" spans="1:9" ht="80.25" customHeight="1" x14ac:dyDescent="0.2">
      <c r="A81" s="120" t="s">
        <v>355</v>
      </c>
      <c r="B81" s="104">
        <v>97606</v>
      </c>
      <c r="C81" s="104" t="s">
        <v>89</v>
      </c>
      <c r="D81" s="103" t="s">
        <v>15</v>
      </c>
      <c r="E81" s="54">
        <v>4</v>
      </c>
      <c r="F81" s="111">
        <v>98.52</v>
      </c>
      <c r="G81" s="111"/>
      <c r="H81" s="111">
        <f t="shared" si="0"/>
        <v>394.08</v>
      </c>
      <c r="I81" s="55">
        <f t="shared" si="1"/>
        <v>492.59999999999997</v>
      </c>
    </row>
    <row r="82" spans="1:9" ht="82.7" customHeight="1" x14ac:dyDescent="0.2">
      <c r="A82" s="120" t="s">
        <v>356</v>
      </c>
      <c r="B82" s="104">
        <v>93142</v>
      </c>
      <c r="C82" s="104" t="s">
        <v>90</v>
      </c>
      <c r="D82" s="103" t="s">
        <v>15</v>
      </c>
      <c r="E82" s="54">
        <v>4</v>
      </c>
      <c r="F82" s="111">
        <v>180.06</v>
      </c>
      <c r="G82" s="111"/>
      <c r="H82" s="111">
        <f t="shared" si="0"/>
        <v>720.24</v>
      </c>
      <c r="I82" s="55">
        <f t="shared" si="1"/>
        <v>900.3</v>
      </c>
    </row>
    <row r="83" spans="1:9" ht="82.7" customHeight="1" x14ac:dyDescent="0.2">
      <c r="A83" s="120" t="s">
        <v>357</v>
      </c>
      <c r="B83" s="104">
        <v>96986</v>
      </c>
      <c r="C83" s="104" t="s">
        <v>91</v>
      </c>
      <c r="D83" s="103" t="s">
        <v>15</v>
      </c>
      <c r="E83" s="54">
        <v>3</v>
      </c>
      <c r="F83" s="111">
        <v>138.01</v>
      </c>
      <c r="G83" s="111"/>
      <c r="H83" s="111">
        <f t="shared" si="0"/>
        <v>414.03</v>
      </c>
      <c r="I83" s="55">
        <f t="shared" si="1"/>
        <v>517.53749999999991</v>
      </c>
    </row>
    <row r="84" spans="1:9" ht="16.7" customHeight="1" x14ac:dyDescent="0.2">
      <c r="A84" s="47"/>
      <c r="B84" s="47"/>
      <c r="C84" s="47"/>
      <c r="D84" s="47"/>
      <c r="E84" s="135"/>
      <c r="F84" s="136"/>
      <c r="G84" s="109" t="s">
        <v>92</v>
      </c>
      <c r="H84" s="111">
        <f>SUM(H76:H83)</f>
        <v>6171.57</v>
      </c>
      <c r="I84" s="49">
        <f>I76+I77+I78+I79+I80+I81+I82+I83</f>
        <v>7714.4624999999996</v>
      </c>
    </row>
    <row r="85" spans="1:9" ht="17.850000000000001" customHeight="1" x14ac:dyDescent="0.2">
      <c r="A85" s="115">
        <v>13</v>
      </c>
      <c r="B85" s="89"/>
      <c r="C85" s="89" t="s">
        <v>93</v>
      </c>
      <c r="D85" s="43"/>
      <c r="E85" s="43"/>
      <c r="F85" s="43"/>
      <c r="G85" s="43"/>
      <c r="H85" s="43"/>
      <c r="I85" s="44"/>
    </row>
    <row r="86" spans="1:9" ht="94.15" customHeight="1" x14ac:dyDescent="0.2">
      <c r="A86" s="120" t="s">
        <v>358</v>
      </c>
      <c r="B86" s="121">
        <v>89957</v>
      </c>
      <c r="C86" s="104" t="s">
        <v>94</v>
      </c>
      <c r="D86" s="103" t="s">
        <v>15</v>
      </c>
      <c r="E86" s="54">
        <v>6</v>
      </c>
      <c r="F86" s="111">
        <v>122.83</v>
      </c>
      <c r="G86" s="111"/>
      <c r="H86" s="111">
        <f>ROUND(E86*F86,2)</f>
        <v>736.98</v>
      </c>
      <c r="I86" s="55">
        <f>H86*1.25</f>
        <v>921.22500000000002</v>
      </c>
    </row>
    <row r="87" spans="1:9" ht="94.15" customHeight="1" x14ac:dyDescent="0.2">
      <c r="A87" s="120" t="s">
        <v>359</v>
      </c>
      <c r="B87" s="121">
        <v>89973</v>
      </c>
      <c r="C87" s="104" t="s">
        <v>95</v>
      </c>
      <c r="D87" s="103" t="s">
        <v>15</v>
      </c>
      <c r="E87" s="54">
        <v>1</v>
      </c>
      <c r="F87" s="111">
        <v>638.74</v>
      </c>
      <c r="G87" s="111"/>
      <c r="H87" s="111">
        <f>ROUND(E87*F87,2)</f>
        <v>638.74</v>
      </c>
      <c r="I87" s="55">
        <f>H87*1.25</f>
        <v>798.42499999999995</v>
      </c>
    </row>
    <row r="88" spans="1:9" ht="48.4" customHeight="1" x14ac:dyDescent="0.2">
      <c r="A88" s="120" t="s">
        <v>360</v>
      </c>
      <c r="B88" s="121">
        <v>100860</v>
      </c>
      <c r="C88" s="104" t="s">
        <v>96</v>
      </c>
      <c r="D88" s="103" t="s">
        <v>15</v>
      </c>
      <c r="E88" s="54">
        <v>1</v>
      </c>
      <c r="F88" s="111">
        <v>86.59</v>
      </c>
      <c r="G88" s="111"/>
      <c r="H88" s="111">
        <f>ROUND(E88*F88,2)</f>
        <v>86.59</v>
      </c>
      <c r="I88" s="55">
        <f>H88*1.25</f>
        <v>108.23750000000001</v>
      </c>
    </row>
    <row r="89" spans="1:9" ht="16.7" customHeight="1" x14ac:dyDescent="0.2">
      <c r="A89" s="47"/>
      <c r="B89" s="47"/>
      <c r="C89" s="47"/>
      <c r="D89" s="47"/>
      <c r="E89" s="135"/>
      <c r="F89" s="136"/>
      <c r="G89" s="109" t="s">
        <v>97</v>
      </c>
      <c r="H89" s="111">
        <f>SUM(H86:H88)</f>
        <v>1462.31</v>
      </c>
      <c r="I89" s="49">
        <f>I86+I87+I88</f>
        <v>1827.8875</v>
      </c>
    </row>
    <row r="90" spans="1:9" ht="29.65" customHeight="1" x14ac:dyDescent="0.2">
      <c r="A90" s="124">
        <v>14</v>
      </c>
      <c r="B90" s="117"/>
      <c r="C90" s="117" t="s">
        <v>98</v>
      </c>
      <c r="D90" s="43"/>
      <c r="E90" s="43"/>
      <c r="F90" s="43"/>
      <c r="G90" s="43"/>
      <c r="H90" s="43"/>
      <c r="I90" s="44"/>
    </row>
    <row r="91" spans="1:9" ht="59.85" customHeight="1" x14ac:dyDescent="0.2">
      <c r="A91" s="120" t="s">
        <v>361</v>
      </c>
      <c r="B91" s="121">
        <v>97599</v>
      </c>
      <c r="C91" s="104" t="s">
        <v>99</v>
      </c>
      <c r="D91" s="103" t="s">
        <v>15</v>
      </c>
      <c r="E91" s="54">
        <v>2</v>
      </c>
      <c r="F91" s="111">
        <v>26.48</v>
      </c>
      <c r="G91" s="111"/>
      <c r="H91" s="111">
        <f>ROUND(E91*F91,2)</f>
        <v>52.96</v>
      </c>
      <c r="I91" s="55">
        <f>H91*1.25</f>
        <v>66.2</v>
      </c>
    </row>
    <row r="92" spans="1:9" ht="25.7" customHeight="1" x14ac:dyDescent="0.2">
      <c r="A92" s="120" t="s">
        <v>362</v>
      </c>
      <c r="B92" s="121">
        <v>101743</v>
      </c>
      <c r="C92" s="104" t="s">
        <v>100</v>
      </c>
      <c r="D92" s="103" t="s">
        <v>42</v>
      </c>
      <c r="E92" s="54">
        <v>2</v>
      </c>
      <c r="F92" s="111">
        <v>99.53</v>
      </c>
      <c r="G92" s="111"/>
      <c r="H92" s="111">
        <f>ROUND(E92*F92,2)</f>
        <v>199.06</v>
      </c>
      <c r="I92" s="55">
        <f>H92*1.25</f>
        <v>248.82499999999999</v>
      </c>
    </row>
    <row r="93" spans="1:9" ht="59.85" customHeight="1" x14ac:dyDescent="0.2">
      <c r="A93" s="120" t="s">
        <v>363</v>
      </c>
      <c r="B93" s="121">
        <v>101909</v>
      </c>
      <c r="C93" s="104" t="s">
        <v>101</v>
      </c>
      <c r="D93" s="103" t="s">
        <v>15</v>
      </c>
      <c r="E93" s="54">
        <v>1</v>
      </c>
      <c r="F93" s="111">
        <v>251.56</v>
      </c>
      <c r="G93" s="111"/>
      <c r="H93" s="111">
        <f>ROUND(E93*F93,2)</f>
        <v>251.56</v>
      </c>
      <c r="I93" s="55">
        <f>H93*1.25</f>
        <v>314.45</v>
      </c>
    </row>
    <row r="94" spans="1:9" ht="59.85" customHeight="1" x14ac:dyDescent="0.2">
      <c r="A94" s="120" t="s">
        <v>364</v>
      </c>
      <c r="B94" s="121">
        <v>101907</v>
      </c>
      <c r="C94" s="104" t="s">
        <v>102</v>
      </c>
      <c r="D94" s="103" t="s">
        <v>15</v>
      </c>
      <c r="E94" s="54">
        <v>1</v>
      </c>
      <c r="F94" s="111">
        <v>606.20000000000005</v>
      </c>
      <c r="G94" s="111"/>
      <c r="H94" s="111">
        <f>ROUND(E94*F94,2)</f>
        <v>606.20000000000005</v>
      </c>
      <c r="I94" s="55">
        <f>H94*1.25</f>
        <v>757.75</v>
      </c>
    </row>
    <row r="95" spans="1:9" ht="16.7" customHeight="1" x14ac:dyDescent="0.2">
      <c r="A95" s="47"/>
      <c r="B95" s="47"/>
      <c r="C95" s="47"/>
      <c r="D95" s="47"/>
      <c r="E95" s="135"/>
      <c r="F95" s="136"/>
      <c r="G95" s="109" t="s">
        <v>103</v>
      </c>
      <c r="H95" s="111">
        <f>SUM(H91:H94)</f>
        <v>1109.7800000000002</v>
      </c>
      <c r="I95" s="49">
        <f>I94+I93+I92+I91</f>
        <v>1387.2250000000001</v>
      </c>
    </row>
    <row r="96" spans="1:9" ht="17.850000000000001" customHeight="1" x14ac:dyDescent="0.2">
      <c r="A96" s="115">
        <v>15</v>
      </c>
      <c r="B96" s="89"/>
      <c r="C96" s="89" t="s">
        <v>104</v>
      </c>
      <c r="D96" s="43"/>
      <c r="E96" s="43"/>
      <c r="F96" s="43"/>
      <c r="G96" s="43"/>
      <c r="H96" s="43"/>
      <c r="I96" s="44"/>
    </row>
    <row r="97" spans="1:9" ht="82.7" customHeight="1" x14ac:dyDescent="0.2">
      <c r="A97" s="120" t="s">
        <v>365</v>
      </c>
      <c r="B97" s="121">
        <v>97902</v>
      </c>
      <c r="C97" s="104" t="s">
        <v>105</v>
      </c>
      <c r="D97" s="103" t="s">
        <v>15</v>
      </c>
      <c r="E97" s="54">
        <v>3</v>
      </c>
      <c r="F97" s="111">
        <v>549.74</v>
      </c>
      <c r="G97" s="111"/>
      <c r="H97" s="111">
        <f t="shared" ref="H97:H104" si="2">ROUND(E97*F97,2)</f>
        <v>1649.22</v>
      </c>
      <c r="I97" s="55">
        <f t="shared" ref="I97:I104" si="3">H97*1.25</f>
        <v>2061.5250000000001</v>
      </c>
    </row>
    <row r="98" spans="1:9" ht="71.25" customHeight="1" x14ac:dyDescent="0.2">
      <c r="A98" s="120" t="s">
        <v>366</v>
      </c>
      <c r="B98" s="121">
        <v>89709</v>
      </c>
      <c r="C98" s="104" t="s">
        <v>106</v>
      </c>
      <c r="D98" s="103" t="s">
        <v>15</v>
      </c>
      <c r="E98" s="54">
        <v>2</v>
      </c>
      <c r="F98" s="111">
        <v>21.07</v>
      </c>
      <c r="G98" s="111"/>
      <c r="H98" s="111">
        <f t="shared" si="2"/>
        <v>42.14</v>
      </c>
      <c r="I98" s="55">
        <f t="shared" si="3"/>
        <v>52.674999999999997</v>
      </c>
    </row>
    <row r="99" spans="1:9" ht="82.7" customHeight="1" x14ac:dyDescent="0.2">
      <c r="A99" s="120" t="s">
        <v>367</v>
      </c>
      <c r="B99" s="121">
        <v>89707</v>
      </c>
      <c r="C99" s="104" t="s">
        <v>107</v>
      </c>
      <c r="D99" s="103" t="s">
        <v>15</v>
      </c>
      <c r="E99" s="54">
        <v>2</v>
      </c>
      <c r="F99" s="111">
        <v>47.74</v>
      </c>
      <c r="G99" s="111"/>
      <c r="H99" s="111">
        <f t="shared" si="2"/>
        <v>95.48</v>
      </c>
      <c r="I99" s="55">
        <f t="shared" si="3"/>
        <v>119.35000000000001</v>
      </c>
    </row>
    <row r="100" spans="1:9" ht="89.25" customHeight="1" x14ac:dyDescent="0.2">
      <c r="A100" s="120" t="s">
        <v>368</v>
      </c>
      <c r="B100" s="121">
        <v>98078</v>
      </c>
      <c r="C100" s="104" t="s">
        <v>108</v>
      </c>
      <c r="D100" s="103" t="s">
        <v>15</v>
      </c>
      <c r="E100" s="54">
        <v>1</v>
      </c>
      <c r="F100" s="111">
        <v>4261.21</v>
      </c>
      <c r="G100" s="111"/>
      <c r="H100" s="111">
        <f t="shared" si="2"/>
        <v>4261.21</v>
      </c>
      <c r="I100" s="55">
        <f t="shared" si="3"/>
        <v>5326.5124999999998</v>
      </c>
    </row>
    <row r="101" spans="1:9" ht="46.5" customHeight="1" x14ac:dyDescent="0.2">
      <c r="A101" s="120" t="s">
        <v>369</v>
      </c>
      <c r="B101" s="121">
        <v>93358</v>
      </c>
      <c r="C101" s="104" t="s">
        <v>109</v>
      </c>
      <c r="D101" s="103" t="s">
        <v>48</v>
      </c>
      <c r="E101" s="54">
        <v>2.2000000000000002</v>
      </c>
      <c r="F101" s="111">
        <v>75.400000000000006</v>
      </c>
      <c r="G101" s="111"/>
      <c r="H101" s="111">
        <f t="shared" si="2"/>
        <v>165.88</v>
      </c>
      <c r="I101" s="55">
        <f t="shared" si="3"/>
        <v>207.35</v>
      </c>
    </row>
    <row r="102" spans="1:9" ht="69.75" customHeight="1" x14ac:dyDescent="0.2">
      <c r="A102" s="120" t="s">
        <v>370</v>
      </c>
      <c r="B102" s="121">
        <v>89711</v>
      </c>
      <c r="C102" s="104" t="s">
        <v>110</v>
      </c>
      <c r="D102" s="103" t="s">
        <v>38</v>
      </c>
      <c r="E102" s="54">
        <v>12</v>
      </c>
      <c r="F102" s="111">
        <v>18.97</v>
      </c>
      <c r="G102" s="111"/>
      <c r="H102" s="111">
        <f t="shared" si="2"/>
        <v>227.64</v>
      </c>
      <c r="I102" s="55">
        <f t="shared" si="3"/>
        <v>284.54999999999995</v>
      </c>
    </row>
    <row r="103" spans="1:9" ht="81" customHeight="1" x14ac:dyDescent="0.2">
      <c r="A103" s="120" t="s">
        <v>371</v>
      </c>
      <c r="B103" s="121">
        <v>89713</v>
      </c>
      <c r="C103" s="104" t="s">
        <v>111</v>
      </c>
      <c r="D103" s="103" t="s">
        <v>38</v>
      </c>
      <c r="E103" s="54">
        <v>18</v>
      </c>
      <c r="F103" s="111">
        <v>29.96</v>
      </c>
      <c r="G103" s="111"/>
      <c r="H103" s="111">
        <f t="shared" si="2"/>
        <v>539.28</v>
      </c>
      <c r="I103" s="55">
        <f t="shared" si="3"/>
        <v>674.09999999999991</v>
      </c>
    </row>
    <row r="104" spans="1:9" ht="64.5" customHeight="1" x14ac:dyDescent="0.2">
      <c r="A104" s="120" t="s">
        <v>372</v>
      </c>
      <c r="B104" s="121">
        <v>89714</v>
      </c>
      <c r="C104" s="104" t="s">
        <v>112</v>
      </c>
      <c r="D104" s="103" t="s">
        <v>38</v>
      </c>
      <c r="E104" s="54">
        <v>60</v>
      </c>
      <c r="F104" s="111">
        <v>33.479999999999997</v>
      </c>
      <c r="G104" s="111"/>
      <c r="H104" s="111">
        <f t="shared" si="2"/>
        <v>2008.8</v>
      </c>
      <c r="I104" s="55">
        <f t="shared" si="3"/>
        <v>2511</v>
      </c>
    </row>
    <row r="105" spans="1:9" ht="16.7" customHeight="1" x14ac:dyDescent="0.2">
      <c r="A105" s="47"/>
      <c r="B105" s="47"/>
      <c r="C105" s="47"/>
      <c r="D105" s="47"/>
      <c r="E105" s="135"/>
      <c r="F105" s="136"/>
      <c r="G105" s="109" t="s">
        <v>113</v>
      </c>
      <c r="H105" s="111">
        <f>SUM(H97:H104)</f>
        <v>8989.65</v>
      </c>
      <c r="I105" s="49">
        <f>I97+I98+I99+I100+I101+I102+I103+I104</f>
        <v>11237.0625</v>
      </c>
    </row>
    <row r="106" spans="1:9" ht="17.850000000000001" customHeight="1" x14ac:dyDescent="0.2">
      <c r="A106" s="115">
        <v>16</v>
      </c>
      <c r="B106" s="89"/>
      <c r="C106" s="89" t="s">
        <v>114</v>
      </c>
      <c r="D106" s="43"/>
      <c r="E106" s="43"/>
      <c r="F106" s="43"/>
      <c r="G106" s="43"/>
      <c r="H106" s="43"/>
      <c r="I106" s="44"/>
    </row>
    <row r="107" spans="1:9" ht="82.7" customHeight="1" x14ac:dyDescent="0.2">
      <c r="A107" s="120" t="s">
        <v>373</v>
      </c>
      <c r="B107" s="121">
        <v>86937</v>
      </c>
      <c r="C107" s="104" t="s">
        <v>115</v>
      </c>
      <c r="D107" s="103" t="s">
        <v>15</v>
      </c>
      <c r="E107" s="54">
        <v>1</v>
      </c>
      <c r="F107" s="111">
        <v>244.53</v>
      </c>
      <c r="G107" s="111"/>
      <c r="H107" s="111">
        <f t="shared" ref="H107:H117" si="4">ROUND(E107*F107,2)</f>
        <v>244.53</v>
      </c>
      <c r="I107" s="55">
        <f t="shared" ref="I107:I117" si="5">H107*1.25</f>
        <v>305.66250000000002</v>
      </c>
    </row>
    <row r="108" spans="1:9" ht="82.7" customHeight="1" x14ac:dyDescent="0.2">
      <c r="A108" s="120" t="s">
        <v>374</v>
      </c>
      <c r="B108" s="121">
        <v>95470</v>
      </c>
      <c r="C108" s="104" t="s">
        <v>116</v>
      </c>
      <c r="D108" s="103" t="s">
        <v>15</v>
      </c>
      <c r="E108" s="54">
        <v>2</v>
      </c>
      <c r="F108" s="111">
        <v>328.51</v>
      </c>
      <c r="G108" s="111"/>
      <c r="H108" s="111">
        <f t="shared" si="4"/>
        <v>657.02</v>
      </c>
      <c r="I108" s="55">
        <f t="shared" si="5"/>
        <v>821.27499999999998</v>
      </c>
    </row>
    <row r="109" spans="1:9" ht="48.4" customHeight="1" x14ac:dyDescent="0.2">
      <c r="A109" s="120" t="s">
        <v>375</v>
      </c>
      <c r="B109" s="121">
        <v>95542</v>
      </c>
      <c r="C109" s="104" t="s">
        <v>117</v>
      </c>
      <c r="D109" s="103" t="s">
        <v>15</v>
      </c>
      <c r="E109" s="54">
        <v>2</v>
      </c>
      <c r="F109" s="111">
        <v>61.4</v>
      </c>
      <c r="G109" s="111"/>
      <c r="H109" s="111">
        <f t="shared" si="4"/>
        <v>122.8</v>
      </c>
      <c r="I109" s="55">
        <f t="shared" si="5"/>
        <v>153.5</v>
      </c>
    </row>
    <row r="110" spans="1:9" ht="59.85" customHeight="1" x14ac:dyDescent="0.2">
      <c r="A110" s="120" t="s">
        <v>376</v>
      </c>
      <c r="B110" s="121">
        <v>86902</v>
      </c>
      <c r="C110" s="104" t="s">
        <v>118</v>
      </c>
      <c r="D110" s="103" t="s">
        <v>15</v>
      </c>
      <c r="E110" s="54">
        <v>2</v>
      </c>
      <c r="F110" s="111">
        <v>325.01</v>
      </c>
      <c r="G110" s="111"/>
      <c r="H110" s="111">
        <f t="shared" si="4"/>
        <v>650.02</v>
      </c>
      <c r="I110" s="55">
        <f t="shared" si="5"/>
        <v>812.52499999999998</v>
      </c>
    </row>
    <row r="111" spans="1:9" ht="48.4" customHeight="1" x14ac:dyDescent="0.2">
      <c r="A111" s="120" t="s">
        <v>377</v>
      </c>
      <c r="B111" s="121">
        <v>100849</v>
      </c>
      <c r="C111" s="104" t="s">
        <v>119</v>
      </c>
      <c r="D111" s="103" t="s">
        <v>15</v>
      </c>
      <c r="E111" s="54">
        <v>2</v>
      </c>
      <c r="F111" s="111">
        <v>37.69</v>
      </c>
      <c r="G111" s="111"/>
      <c r="H111" s="111">
        <f t="shared" si="4"/>
        <v>75.38</v>
      </c>
      <c r="I111" s="55">
        <f t="shared" si="5"/>
        <v>94.224999999999994</v>
      </c>
    </row>
    <row r="112" spans="1:9" ht="37.15" customHeight="1" x14ac:dyDescent="0.2">
      <c r="A112" s="120" t="s">
        <v>378</v>
      </c>
      <c r="B112" s="105">
        <v>100853</v>
      </c>
      <c r="C112" s="104" t="s">
        <v>120</v>
      </c>
      <c r="D112" s="103" t="s">
        <v>15</v>
      </c>
      <c r="E112" s="60">
        <v>2</v>
      </c>
      <c r="F112" s="111">
        <v>12.49</v>
      </c>
      <c r="G112" s="111"/>
      <c r="H112" s="111">
        <f t="shared" si="4"/>
        <v>24.98</v>
      </c>
      <c r="I112" s="61">
        <f t="shared" si="5"/>
        <v>31.225000000000001</v>
      </c>
    </row>
    <row r="113" spans="1:9" ht="59.85" customHeight="1" x14ac:dyDescent="0.2">
      <c r="A113" s="120" t="s">
        <v>379</v>
      </c>
      <c r="B113" s="121">
        <v>100855</v>
      </c>
      <c r="C113" s="104" t="s">
        <v>121</v>
      </c>
      <c r="D113" s="103" t="s">
        <v>15</v>
      </c>
      <c r="E113" s="54">
        <v>2</v>
      </c>
      <c r="F113" s="111">
        <v>67.05</v>
      </c>
      <c r="G113" s="111"/>
      <c r="H113" s="111">
        <f t="shared" si="4"/>
        <v>134.1</v>
      </c>
      <c r="I113" s="55">
        <f t="shared" si="5"/>
        <v>167.625</v>
      </c>
    </row>
    <row r="114" spans="1:9" ht="37.15" customHeight="1" x14ac:dyDescent="0.2">
      <c r="A114" s="120" t="s">
        <v>380</v>
      </c>
      <c r="B114" s="121">
        <v>95544</v>
      </c>
      <c r="C114" s="104" t="s">
        <v>122</v>
      </c>
      <c r="D114" s="103" t="s">
        <v>15</v>
      </c>
      <c r="E114" s="54">
        <v>2</v>
      </c>
      <c r="F114" s="111">
        <v>68.56</v>
      </c>
      <c r="G114" s="111"/>
      <c r="H114" s="111">
        <f t="shared" si="4"/>
        <v>137.12</v>
      </c>
      <c r="I114" s="55">
        <f t="shared" si="5"/>
        <v>171.4</v>
      </c>
    </row>
    <row r="115" spans="1:9" ht="59.85" customHeight="1" x14ac:dyDescent="0.2">
      <c r="A115" s="120" t="s">
        <v>381</v>
      </c>
      <c r="B115" s="121">
        <v>100863</v>
      </c>
      <c r="C115" s="104" t="s">
        <v>123</v>
      </c>
      <c r="D115" s="103" t="s">
        <v>15</v>
      </c>
      <c r="E115" s="54">
        <v>2</v>
      </c>
      <c r="F115" s="111">
        <v>644.53</v>
      </c>
      <c r="G115" s="111"/>
      <c r="H115" s="111">
        <f t="shared" si="4"/>
        <v>1289.06</v>
      </c>
      <c r="I115" s="55">
        <f t="shared" si="5"/>
        <v>1611.3249999999998</v>
      </c>
    </row>
    <row r="116" spans="1:9" ht="116.85" customHeight="1" x14ac:dyDescent="0.2">
      <c r="A116" s="120" t="s">
        <v>382</v>
      </c>
      <c r="B116" s="121">
        <v>86933</v>
      </c>
      <c r="C116" s="104" t="s">
        <v>124</v>
      </c>
      <c r="D116" s="103" t="s">
        <v>15</v>
      </c>
      <c r="E116" s="54">
        <v>2</v>
      </c>
      <c r="F116" s="111">
        <v>173.7</v>
      </c>
      <c r="G116" s="111"/>
      <c r="H116" s="111">
        <f t="shared" si="4"/>
        <v>347.4</v>
      </c>
      <c r="I116" s="55">
        <f t="shared" si="5"/>
        <v>434.25</v>
      </c>
    </row>
    <row r="117" spans="1:9" ht="59.85" customHeight="1" x14ac:dyDescent="0.2">
      <c r="A117" s="120" t="s">
        <v>383</v>
      </c>
      <c r="B117" s="121">
        <v>86893</v>
      </c>
      <c r="C117" s="104" t="s">
        <v>125</v>
      </c>
      <c r="D117" s="103" t="s">
        <v>15</v>
      </c>
      <c r="E117" s="54">
        <v>3</v>
      </c>
      <c r="F117" s="111">
        <v>915.63</v>
      </c>
      <c r="G117" s="111"/>
      <c r="H117" s="111">
        <f t="shared" si="4"/>
        <v>2746.89</v>
      </c>
      <c r="I117" s="55">
        <f t="shared" si="5"/>
        <v>3433.6124999999997</v>
      </c>
    </row>
    <row r="118" spans="1:9" ht="16.7" customHeight="1" x14ac:dyDescent="0.2">
      <c r="A118" s="47"/>
      <c r="B118" s="47"/>
      <c r="C118" s="47"/>
      <c r="D118" s="47"/>
      <c r="E118" s="130"/>
      <c r="F118" s="131"/>
      <c r="G118" s="109" t="s">
        <v>126</v>
      </c>
      <c r="H118" s="111">
        <f>SUM(H107:H117)</f>
        <v>6429.2999999999993</v>
      </c>
      <c r="I118" s="48">
        <f>I117+I116+I115+I114+I113+I112+I111+I110+I108+I107+I109</f>
        <v>8036.625</v>
      </c>
    </row>
    <row r="119" spans="1:9" ht="17.850000000000001" customHeight="1" x14ac:dyDescent="0.2">
      <c r="A119" s="124">
        <v>17</v>
      </c>
      <c r="B119" s="117"/>
      <c r="C119" s="117" t="s">
        <v>127</v>
      </c>
      <c r="D119" s="43"/>
      <c r="E119" s="43"/>
      <c r="F119" s="43"/>
      <c r="G119" s="43"/>
      <c r="H119" s="43"/>
      <c r="I119" s="44"/>
    </row>
    <row r="120" spans="1:9" ht="66.75" customHeight="1" x14ac:dyDescent="0.2">
      <c r="A120" s="105" t="s">
        <v>384</v>
      </c>
      <c r="B120" s="105">
        <v>96111</v>
      </c>
      <c r="C120" s="104" t="s">
        <v>128</v>
      </c>
      <c r="D120" s="103" t="s">
        <v>42</v>
      </c>
      <c r="E120" s="60">
        <v>96.12</v>
      </c>
      <c r="F120" s="111">
        <v>66.790000000000006</v>
      </c>
      <c r="G120" s="111"/>
      <c r="H120" s="111">
        <f>ROUND(E120*F120,2)</f>
        <v>6419.85</v>
      </c>
      <c r="I120" s="61">
        <f>H120*1.25</f>
        <v>8024.8125</v>
      </c>
    </row>
    <row r="121" spans="1:9" ht="16.7" customHeight="1" x14ac:dyDescent="0.2">
      <c r="A121" s="47"/>
      <c r="B121" s="47"/>
      <c r="C121" s="47"/>
      <c r="D121" s="47"/>
      <c r="E121" s="130"/>
      <c r="F121" s="131"/>
      <c r="G121" s="109" t="s">
        <v>129</v>
      </c>
      <c r="H121" s="111">
        <f>H120</f>
        <v>6419.85</v>
      </c>
      <c r="I121" s="48">
        <f>I120</f>
        <v>8024.8125</v>
      </c>
    </row>
    <row r="122" spans="1:9" ht="17.850000000000001" customHeight="1" x14ac:dyDescent="0.2">
      <c r="A122" s="115">
        <v>18</v>
      </c>
      <c r="B122" s="89"/>
      <c r="C122" s="89" t="s">
        <v>130</v>
      </c>
      <c r="D122" s="43"/>
      <c r="E122" s="43"/>
      <c r="F122" s="43"/>
      <c r="G122" s="43"/>
      <c r="H122" s="43"/>
      <c r="I122" s="44"/>
    </row>
    <row r="123" spans="1:9" ht="37.15" customHeight="1" x14ac:dyDescent="0.2">
      <c r="A123" s="105" t="s">
        <v>385</v>
      </c>
      <c r="B123" s="105">
        <v>88497</v>
      </c>
      <c r="C123" s="104" t="s">
        <v>131</v>
      </c>
      <c r="D123" s="103" t="s">
        <v>42</v>
      </c>
      <c r="E123" s="60">
        <v>291.10000000000002</v>
      </c>
      <c r="F123" s="111">
        <v>15.69</v>
      </c>
      <c r="G123" s="111"/>
      <c r="H123" s="111">
        <f>ROUND(E123*F123,2)</f>
        <v>4567.3599999999997</v>
      </c>
      <c r="I123" s="61">
        <f>H123*1.25</f>
        <v>5709.2</v>
      </c>
    </row>
    <row r="124" spans="1:9" ht="54" customHeight="1" x14ac:dyDescent="0.2">
      <c r="A124" s="105" t="s">
        <v>386</v>
      </c>
      <c r="B124" s="121">
        <v>88489</v>
      </c>
      <c r="C124" s="104" t="s">
        <v>132</v>
      </c>
      <c r="D124" s="103" t="s">
        <v>42</v>
      </c>
      <c r="E124" s="54">
        <v>11.98</v>
      </c>
      <c r="F124" s="111">
        <v>17.22</v>
      </c>
      <c r="G124" s="111"/>
      <c r="H124" s="111">
        <f>ROUND(E124*F124,2)</f>
        <v>206.3</v>
      </c>
      <c r="I124" s="55">
        <f>H124*1.25</f>
        <v>257.875</v>
      </c>
    </row>
    <row r="125" spans="1:9" ht="51.75" customHeight="1" x14ac:dyDescent="0.2">
      <c r="A125" s="105" t="s">
        <v>387</v>
      </c>
      <c r="B125" s="121">
        <v>88487</v>
      </c>
      <c r="C125" s="104" t="s">
        <v>133</v>
      </c>
      <c r="D125" s="103" t="s">
        <v>42</v>
      </c>
      <c r="E125" s="54">
        <v>24.66</v>
      </c>
      <c r="F125" s="111">
        <v>14.38</v>
      </c>
      <c r="G125" s="111"/>
      <c r="H125" s="111">
        <f>ROUND(E125*F125,2)</f>
        <v>354.61</v>
      </c>
      <c r="I125" s="55">
        <f>H125*1.25</f>
        <v>443.26250000000005</v>
      </c>
    </row>
    <row r="126" spans="1:9" ht="37.15" customHeight="1" x14ac:dyDescent="0.2">
      <c r="A126" s="105" t="s">
        <v>388</v>
      </c>
      <c r="B126" s="121">
        <v>102520</v>
      </c>
      <c r="C126" s="104" t="s">
        <v>134</v>
      </c>
      <c r="D126" s="103" t="s">
        <v>42</v>
      </c>
      <c r="E126" s="54">
        <v>1</v>
      </c>
      <c r="F126" s="111">
        <v>100.47</v>
      </c>
      <c r="G126" s="111"/>
      <c r="H126" s="111">
        <f>ROUND(E126*F126,2)</f>
        <v>100.47</v>
      </c>
      <c r="I126" s="55">
        <f>H126*1.25</f>
        <v>125.58750000000001</v>
      </c>
    </row>
    <row r="127" spans="1:9" ht="16.7" customHeight="1" x14ac:dyDescent="0.2">
      <c r="A127" s="47"/>
      <c r="B127" s="47"/>
      <c r="C127" s="47"/>
      <c r="D127" s="47"/>
      <c r="E127" s="135"/>
      <c r="F127" s="136"/>
      <c r="G127" s="109" t="s">
        <v>135</v>
      </c>
      <c r="H127" s="111">
        <f>SUM(H123:H126)</f>
        <v>5228.74</v>
      </c>
      <c r="I127" s="49">
        <f>H127*1.25</f>
        <v>6535.9249999999993</v>
      </c>
    </row>
    <row r="128" spans="1:9" ht="17.850000000000001" customHeight="1" x14ac:dyDescent="0.2">
      <c r="A128" s="115">
        <v>19</v>
      </c>
      <c r="B128" s="89"/>
      <c r="C128" s="89" t="s">
        <v>136</v>
      </c>
      <c r="D128" s="43"/>
      <c r="E128" s="43"/>
      <c r="F128" s="43"/>
      <c r="G128" s="43"/>
      <c r="H128" s="43"/>
      <c r="I128" s="44"/>
    </row>
    <row r="129" spans="1:9" ht="25.7" customHeight="1" x14ac:dyDescent="0.2">
      <c r="A129" s="120" t="s">
        <v>389</v>
      </c>
      <c r="B129" s="121">
        <v>99805</v>
      </c>
      <c r="C129" s="104" t="s">
        <v>137</v>
      </c>
      <c r="D129" s="103" t="s">
        <v>42</v>
      </c>
      <c r="E129" s="54">
        <v>120</v>
      </c>
      <c r="F129" s="111">
        <v>10.19</v>
      </c>
      <c r="G129" s="111"/>
      <c r="H129" s="111">
        <f>ROUND(E129*F129,2)</f>
        <v>1222.8</v>
      </c>
      <c r="I129" s="55">
        <f>H129*1.25</f>
        <v>1528.5</v>
      </c>
    </row>
    <row r="130" spans="1:9" ht="16.7" customHeight="1" x14ac:dyDescent="0.2">
      <c r="A130" s="47"/>
      <c r="B130" s="47"/>
      <c r="C130" s="47"/>
      <c r="D130" s="47"/>
      <c r="E130" s="130"/>
      <c r="F130" s="131"/>
      <c r="G130" s="109" t="s">
        <v>138</v>
      </c>
      <c r="H130" s="111">
        <f>H129</f>
        <v>1222.8</v>
      </c>
      <c r="I130" s="48">
        <f>I129</f>
        <v>1528.5</v>
      </c>
    </row>
    <row r="131" spans="1:9" ht="17.850000000000001" customHeight="1" x14ac:dyDescent="0.2">
      <c r="A131" s="126">
        <v>20</v>
      </c>
      <c r="B131" s="125"/>
      <c r="C131" s="125" t="s">
        <v>139</v>
      </c>
      <c r="D131" s="52"/>
      <c r="E131" s="52"/>
      <c r="F131" s="52"/>
      <c r="G131" s="52"/>
      <c r="H131" s="52"/>
      <c r="I131" s="52"/>
    </row>
    <row r="132" spans="1:9" ht="16.149999999999999" customHeight="1" x14ac:dyDescent="0.2">
      <c r="A132" s="120" t="s">
        <v>390</v>
      </c>
      <c r="B132" s="121" t="s">
        <v>314</v>
      </c>
      <c r="C132" s="104" t="s">
        <v>140</v>
      </c>
      <c r="D132" s="103" t="s">
        <v>15</v>
      </c>
      <c r="E132" s="54">
        <v>1</v>
      </c>
      <c r="F132" s="111">
        <v>193.73</v>
      </c>
      <c r="G132" s="111"/>
      <c r="H132" s="111">
        <f>ROUND(E132*F132,2)</f>
        <v>193.73</v>
      </c>
      <c r="I132" s="55">
        <f>H132*1.25</f>
        <v>242.16249999999999</v>
      </c>
    </row>
    <row r="133" spans="1:9" ht="25.7" customHeight="1" x14ac:dyDescent="0.2">
      <c r="A133" s="120" t="s">
        <v>391</v>
      </c>
      <c r="B133" s="121" t="s">
        <v>315</v>
      </c>
      <c r="C133" s="104" t="s">
        <v>149</v>
      </c>
      <c r="D133" s="103" t="s">
        <v>150</v>
      </c>
      <c r="E133" s="54">
        <v>1</v>
      </c>
      <c r="F133" s="111">
        <v>771.37</v>
      </c>
      <c r="G133" s="111"/>
      <c r="H133" s="111">
        <f>ROUND(E133*F133,2)</f>
        <v>771.37</v>
      </c>
      <c r="I133" s="55">
        <f>H133*1.25</f>
        <v>964.21249999999998</v>
      </c>
    </row>
    <row r="134" spans="1:9" ht="25.7" customHeight="1" x14ac:dyDescent="0.2">
      <c r="A134" s="63"/>
      <c r="B134" s="63"/>
      <c r="C134" s="63"/>
      <c r="D134" s="64"/>
      <c r="E134" s="134"/>
      <c r="F134" s="134"/>
      <c r="G134" s="109" t="s">
        <v>278</v>
      </c>
      <c r="H134" s="111">
        <f>SUM(H132:H133)</f>
        <v>965.1</v>
      </c>
      <c r="I134" s="61">
        <f>H134*1.25</f>
        <v>1206.375</v>
      </c>
    </row>
    <row r="135" spans="1:9" ht="25.7" customHeight="1" x14ac:dyDescent="0.2">
      <c r="A135" s="115">
        <v>21</v>
      </c>
      <c r="B135" s="118"/>
      <c r="C135" s="89" t="s">
        <v>268</v>
      </c>
      <c r="D135" s="94"/>
      <c r="E135" s="95"/>
      <c r="F135" s="96"/>
      <c r="G135" s="96"/>
      <c r="H135" s="96"/>
      <c r="I135" s="97" t="s">
        <v>280</v>
      </c>
    </row>
    <row r="136" spans="1:9" ht="51" customHeight="1" x14ac:dyDescent="0.2">
      <c r="A136" s="120" t="s">
        <v>390</v>
      </c>
      <c r="B136" s="104"/>
      <c r="C136" s="104" t="s">
        <v>269</v>
      </c>
      <c r="D136" s="103" t="s">
        <v>150</v>
      </c>
      <c r="E136" s="54">
        <v>30</v>
      </c>
      <c r="F136" s="111">
        <v>63</v>
      </c>
      <c r="G136" s="111"/>
      <c r="H136" s="111">
        <f t="shared" ref="H136:H143" si="6">ROUND(E136*F136,2)</f>
        <v>1890</v>
      </c>
      <c r="I136" s="55">
        <f t="shared" ref="I136:I144" si="7">H136*1.15</f>
        <v>2173.5</v>
      </c>
    </row>
    <row r="137" spans="1:9" ht="76.5" customHeight="1" x14ac:dyDescent="0.2">
      <c r="A137" s="120" t="s">
        <v>391</v>
      </c>
      <c r="B137" s="104"/>
      <c r="C137" s="104" t="s">
        <v>270</v>
      </c>
      <c r="D137" s="103" t="s">
        <v>150</v>
      </c>
      <c r="E137" s="54">
        <v>1</v>
      </c>
      <c r="F137" s="111">
        <v>700</v>
      </c>
      <c r="G137" s="111"/>
      <c r="H137" s="111">
        <f t="shared" si="6"/>
        <v>700</v>
      </c>
      <c r="I137" s="55">
        <f t="shared" si="7"/>
        <v>804.99999999999989</v>
      </c>
    </row>
    <row r="138" spans="1:9" ht="36" customHeight="1" x14ac:dyDescent="0.2">
      <c r="A138" s="120" t="s">
        <v>392</v>
      </c>
      <c r="B138" s="104"/>
      <c r="C138" s="104" t="s">
        <v>271</v>
      </c>
      <c r="D138" s="103" t="s">
        <v>150</v>
      </c>
      <c r="E138" s="54">
        <v>1</v>
      </c>
      <c r="F138" s="111">
        <v>1100</v>
      </c>
      <c r="G138" s="111"/>
      <c r="H138" s="111">
        <f t="shared" si="6"/>
        <v>1100</v>
      </c>
      <c r="I138" s="55">
        <f t="shared" si="7"/>
        <v>1265</v>
      </c>
    </row>
    <row r="139" spans="1:9" ht="66" customHeight="1" x14ac:dyDescent="0.2">
      <c r="A139" s="120" t="s">
        <v>393</v>
      </c>
      <c r="B139" s="104"/>
      <c r="C139" s="104" t="s">
        <v>272</v>
      </c>
      <c r="D139" s="103" t="s">
        <v>150</v>
      </c>
      <c r="E139" s="54">
        <v>2</v>
      </c>
      <c r="F139" s="111">
        <v>3950</v>
      </c>
      <c r="G139" s="111"/>
      <c r="H139" s="111">
        <f t="shared" si="6"/>
        <v>7900</v>
      </c>
      <c r="I139" s="55">
        <f t="shared" si="7"/>
        <v>9085</v>
      </c>
    </row>
    <row r="140" spans="1:9" ht="94.5" customHeight="1" x14ac:dyDescent="0.2">
      <c r="A140" s="120" t="s">
        <v>394</v>
      </c>
      <c r="B140" s="104"/>
      <c r="C140" s="104" t="s">
        <v>273</v>
      </c>
      <c r="D140" s="103" t="s">
        <v>150</v>
      </c>
      <c r="E140" s="54">
        <v>1</v>
      </c>
      <c r="F140" s="111">
        <v>8186</v>
      </c>
      <c r="G140" s="111"/>
      <c r="H140" s="111">
        <f t="shared" si="6"/>
        <v>8186</v>
      </c>
      <c r="I140" s="55">
        <f t="shared" si="7"/>
        <v>9413.9</v>
      </c>
    </row>
    <row r="141" spans="1:9" ht="87.75" customHeight="1" x14ac:dyDescent="0.2">
      <c r="A141" s="120" t="s">
        <v>395</v>
      </c>
      <c r="B141" s="104"/>
      <c r="C141" s="104" t="s">
        <v>274</v>
      </c>
      <c r="D141" s="103" t="s">
        <v>150</v>
      </c>
      <c r="E141" s="54">
        <v>1</v>
      </c>
      <c r="F141" s="111">
        <v>13554.8</v>
      </c>
      <c r="G141" s="111"/>
      <c r="H141" s="111">
        <f t="shared" si="6"/>
        <v>13554.8</v>
      </c>
      <c r="I141" s="55">
        <f t="shared" si="7"/>
        <v>15588.019999999999</v>
      </c>
    </row>
    <row r="142" spans="1:9" ht="33" customHeight="1" x14ac:dyDescent="0.2">
      <c r="A142" s="120" t="s">
        <v>396</v>
      </c>
      <c r="B142" s="104"/>
      <c r="C142" s="104" t="s">
        <v>275</v>
      </c>
      <c r="D142" s="103" t="s">
        <v>150</v>
      </c>
      <c r="E142" s="54">
        <v>1</v>
      </c>
      <c r="F142" s="111">
        <v>2504.8000000000002</v>
      </c>
      <c r="G142" s="111"/>
      <c r="H142" s="111">
        <f t="shared" si="6"/>
        <v>2504.8000000000002</v>
      </c>
      <c r="I142" s="55">
        <f t="shared" si="7"/>
        <v>2880.52</v>
      </c>
    </row>
    <row r="143" spans="1:9" ht="112.5" customHeight="1" x14ac:dyDescent="0.2">
      <c r="A143" s="120" t="s">
        <v>397</v>
      </c>
      <c r="B143" s="104"/>
      <c r="C143" s="104" t="s">
        <v>276</v>
      </c>
      <c r="D143" s="103" t="s">
        <v>150</v>
      </c>
      <c r="E143" s="54">
        <v>1</v>
      </c>
      <c r="F143" s="111">
        <v>792</v>
      </c>
      <c r="G143" s="111"/>
      <c r="H143" s="111">
        <f t="shared" si="6"/>
        <v>792</v>
      </c>
      <c r="I143" s="55">
        <f t="shared" si="7"/>
        <v>910.8</v>
      </c>
    </row>
    <row r="144" spans="1:9" ht="123.75" customHeight="1" x14ac:dyDescent="0.2">
      <c r="A144" s="120" t="s">
        <v>398</v>
      </c>
      <c r="B144" s="104"/>
      <c r="C144" s="104" t="s">
        <v>277</v>
      </c>
      <c r="D144" s="103" t="s">
        <v>150</v>
      </c>
      <c r="E144" s="54">
        <v>3</v>
      </c>
      <c r="F144" s="111">
        <v>3420</v>
      </c>
      <c r="G144" s="111"/>
      <c r="H144" s="111">
        <f>E144*F144</f>
        <v>10260</v>
      </c>
      <c r="I144" s="55">
        <f t="shared" si="7"/>
        <v>11798.999999999998</v>
      </c>
    </row>
    <row r="145" spans="1:12" ht="25.7" customHeight="1" x14ac:dyDescent="0.2">
      <c r="A145" s="199"/>
      <c r="B145" s="199"/>
      <c r="C145" s="105"/>
      <c r="D145" s="64"/>
      <c r="E145" s="60"/>
      <c r="F145" s="137"/>
      <c r="G145" s="137"/>
      <c r="H145" s="65"/>
      <c r="I145" s="61"/>
      <c r="L145" s="137"/>
    </row>
    <row r="146" spans="1:12" ht="16.7" customHeight="1" x14ac:dyDescent="0.2">
      <c r="A146" s="47"/>
      <c r="B146" s="47"/>
      <c r="C146" s="47"/>
      <c r="D146" s="47"/>
      <c r="E146" s="109"/>
      <c r="F146" s="109"/>
      <c r="G146" s="109" t="s">
        <v>279</v>
      </c>
      <c r="H146" s="111">
        <f>H136+H137+H138+H139+H140+H141+H142+H143+H144</f>
        <v>46887.600000000006</v>
      </c>
      <c r="I146" s="48">
        <f>H146*1.15</f>
        <v>53920.740000000005</v>
      </c>
    </row>
    <row r="147" spans="1:12" ht="16.350000000000001" customHeight="1" x14ac:dyDescent="0.2">
      <c r="A147" s="47"/>
      <c r="B147" s="47"/>
      <c r="C147" s="47"/>
      <c r="D147" s="47"/>
      <c r="E147" s="138"/>
      <c r="F147" s="138"/>
      <c r="G147" s="108" t="s">
        <v>155</v>
      </c>
      <c r="H147" s="111">
        <f>H134+H130+H127+H121+H118+H105+H95+H89+H84+H74+H68+H63+H56+H52+H47+H41+H37+H33+H30+H28+H146</f>
        <v>184661.66999999998</v>
      </c>
      <c r="I147" s="53">
        <f>I146+I134+I130+I127+I121+I118+I105+I95+I89+I84+I74+I68+I63+I56+I52+I47+I41+I37+I33+I30+I28</f>
        <v>226138.32750000004</v>
      </c>
    </row>
    <row r="148" spans="1:12" ht="17.45" customHeight="1" x14ac:dyDescent="0.2">
      <c r="A148" s="6"/>
      <c r="B148" s="6"/>
      <c r="C148" s="6"/>
      <c r="D148" s="6"/>
      <c r="E148" s="6"/>
      <c r="F148" s="6"/>
      <c r="G148" s="6"/>
      <c r="H148" s="8"/>
      <c r="I148" s="14"/>
    </row>
    <row r="149" spans="1:12" ht="2.85" customHeight="1" x14ac:dyDescent="0.2">
      <c r="A149" s="180"/>
      <c r="B149" s="180"/>
      <c r="C149" s="180"/>
      <c r="D149" s="180"/>
      <c r="E149" s="180"/>
      <c r="F149" s="180"/>
      <c r="G149" s="180"/>
      <c r="H149" s="180"/>
      <c r="I149" s="17"/>
    </row>
  </sheetData>
  <mergeCells count="15">
    <mergeCell ref="A2:C2"/>
    <mergeCell ref="A3:C3"/>
    <mergeCell ref="A149:H149"/>
    <mergeCell ref="A145:B145"/>
    <mergeCell ref="A4:C4"/>
    <mergeCell ref="E16:H16"/>
    <mergeCell ref="A13:E13"/>
    <mergeCell ref="E14:H14"/>
    <mergeCell ref="E15:H15"/>
    <mergeCell ref="A5:C5"/>
    <mergeCell ref="A6:C6"/>
    <mergeCell ref="C7:H7"/>
    <mergeCell ref="A9:E9"/>
    <mergeCell ref="A11:E11"/>
    <mergeCell ref="A12:E12"/>
  </mergeCells>
  <pageMargins left="0.62007900000000005" right="0.472441" top="0.472441" bottom="0.472441" header="0" footer="0"/>
  <pageSetup paperSize="9" scale="40" fitToHeight="0" orientation="portrait" r:id="rId1"/>
  <rowBreaks count="2" manualBreakCount="2">
    <brk id="13" max="16383" man="1"/>
    <brk id="13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view="pageBreakPreview" topLeftCell="A16" zoomScale="130" zoomScaleNormal="100" zoomScaleSheetLayoutView="130" workbookViewId="0">
      <pane ySplit="4" topLeftCell="A31" activePane="bottomLeft" state="frozen"/>
      <selection sqref="A1:O28"/>
      <selection pane="bottomLeft" sqref="A1:O28"/>
    </sheetView>
  </sheetViews>
  <sheetFormatPr defaultColWidth="11.19921875" defaultRowHeight="15" x14ac:dyDescent="0.2"/>
  <cols>
    <col min="1" max="1" width="3.5" customWidth="1"/>
    <col min="2" max="2" width="4.8984375" customWidth="1"/>
    <col min="3" max="3" width="0.59765625" customWidth="1"/>
    <col min="4" max="4" width="13.8984375" customWidth="1"/>
    <col min="5" max="5" width="9.296875" customWidth="1"/>
    <col min="6" max="6" width="7.09765625" customWidth="1"/>
    <col min="7" max="7" width="12.398437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4" width="8" customWidth="1"/>
  </cols>
  <sheetData>
    <row r="1" spans="1:14" ht="0" hidden="1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45" customHeight="1" x14ac:dyDescent="0.2">
      <c r="A2" s="187"/>
      <c r="B2" s="187"/>
      <c r="C2" s="187"/>
      <c r="D2" s="187"/>
      <c r="E2" s="187"/>
      <c r="F2" s="1"/>
      <c r="G2" s="1"/>
      <c r="H2" s="1"/>
      <c r="I2" s="1"/>
      <c r="J2" s="1"/>
      <c r="K2" s="1"/>
      <c r="L2" s="1"/>
      <c r="M2" s="1"/>
      <c r="N2" s="1"/>
    </row>
    <row r="3" spans="1:14" ht="5.85" customHeight="1" x14ac:dyDescent="0.2">
      <c r="A3" s="187"/>
      <c r="B3" s="187"/>
      <c r="C3" s="187"/>
      <c r="D3" s="187"/>
      <c r="E3" s="187"/>
      <c r="F3" s="1"/>
      <c r="G3" s="1"/>
      <c r="H3" s="1"/>
      <c r="I3" s="1"/>
      <c r="J3" s="1"/>
      <c r="K3" s="1"/>
      <c r="L3" s="1"/>
      <c r="M3" s="1"/>
      <c r="N3" s="1"/>
    </row>
    <row r="4" spans="1:14" ht="5.85" customHeight="1" x14ac:dyDescent="0.2">
      <c r="A4" s="180"/>
      <c r="B4" s="180"/>
      <c r="C4" s="180"/>
      <c r="D4" s="180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5.85" customHeight="1" x14ac:dyDescent="0.2">
      <c r="A5" s="180"/>
      <c r="B5" s="180"/>
      <c r="C5" s="180"/>
      <c r="D5" s="180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5.85" customHeight="1" x14ac:dyDescent="0.2">
      <c r="A6" s="180"/>
      <c r="B6" s="180"/>
      <c r="C6" s="180"/>
      <c r="D6" s="180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47.45" customHeight="1" x14ac:dyDescent="0.2">
      <c r="A7" s="1"/>
      <c r="B7" s="1"/>
      <c r="C7" s="203" t="s">
        <v>0</v>
      </c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</row>
    <row r="8" spans="1:14" ht="2.85" customHeight="1" x14ac:dyDescent="0.2">
      <c r="A8" s="2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25.7" customHeight="1" x14ac:dyDescent="0.2">
      <c r="A9" s="187" t="s">
        <v>1</v>
      </c>
      <c r="B9" s="187"/>
      <c r="C9" s="187"/>
      <c r="D9" s="187"/>
      <c r="E9" s="187"/>
      <c r="F9" s="187"/>
      <c r="G9" s="187"/>
      <c r="H9" s="187"/>
      <c r="I9" s="1"/>
      <c r="J9" s="1"/>
      <c r="K9" s="1"/>
      <c r="L9" s="1"/>
      <c r="M9" s="1"/>
      <c r="N9" s="1"/>
    </row>
    <row r="10" spans="1:14" ht="2.85" customHeight="1" x14ac:dyDescent="0.2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5.85" customHeight="1" x14ac:dyDescent="0.2">
      <c r="A11" s="187"/>
      <c r="B11" s="187"/>
      <c r="C11" s="187"/>
      <c r="D11" s="187"/>
      <c r="E11" s="187"/>
      <c r="F11" s="187"/>
      <c r="G11" s="187"/>
      <c r="H11" s="187"/>
      <c r="I11" s="1"/>
      <c r="J11" s="1"/>
      <c r="K11" s="1"/>
      <c r="L11" s="1"/>
      <c r="M11" s="1"/>
      <c r="N11" s="1"/>
    </row>
    <row r="12" spans="1:14" ht="5.85" customHeight="1" x14ac:dyDescent="0.2">
      <c r="A12" s="187"/>
      <c r="B12" s="187"/>
      <c r="C12" s="187"/>
      <c r="D12" s="187"/>
      <c r="E12" s="187"/>
      <c r="F12" s="187"/>
      <c r="G12" s="187"/>
      <c r="H12" s="187"/>
      <c r="I12" s="1"/>
      <c r="J12" s="1"/>
      <c r="K12" s="1"/>
      <c r="L12" s="1"/>
      <c r="M12" s="1"/>
      <c r="N12" s="1"/>
    </row>
    <row r="13" spans="1:14" ht="5.85" customHeight="1" x14ac:dyDescent="0.2">
      <c r="A13" s="180"/>
      <c r="B13" s="180"/>
      <c r="C13" s="180"/>
      <c r="D13" s="180"/>
      <c r="E13" s="180"/>
      <c r="F13" s="180"/>
      <c r="G13" s="180"/>
      <c r="H13" s="180"/>
      <c r="I13" s="1"/>
      <c r="J13" s="1"/>
      <c r="K13" s="1"/>
      <c r="L13" s="1"/>
      <c r="M13" s="1"/>
      <c r="N13" s="1"/>
    </row>
    <row r="14" spans="1:14" ht="26.45" customHeight="1" x14ac:dyDescent="0.2">
      <c r="A14" s="1"/>
      <c r="B14" s="1"/>
      <c r="C14" s="1"/>
      <c r="D14" s="1"/>
      <c r="E14" s="1"/>
      <c r="F14" s="1"/>
      <c r="G14" s="1"/>
      <c r="H14" s="201" t="s">
        <v>267</v>
      </c>
      <c r="I14" s="201"/>
      <c r="J14" s="201"/>
      <c r="K14" s="201"/>
      <c r="L14" s="201"/>
      <c r="M14" s="201"/>
      <c r="N14" s="201"/>
    </row>
    <row r="15" spans="1:14" ht="0" hidden="1" customHeight="1" thickBo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6.350000000000001" customHeight="1" x14ac:dyDescent="0.2">
      <c r="A16" s="1"/>
      <c r="B16" s="1"/>
      <c r="C16" s="1"/>
      <c r="D16" s="1"/>
      <c r="E16" s="1"/>
      <c r="F16" s="1"/>
      <c r="G16" s="1"/>
      <c r="H16" s="202"/>
      <c r="I16" s="202"/>
      <c r="J16" s="202"/>
      <c r="K16" s="202"/>
      <c r="L16" s="202"/>
      <c r="M16" s="202"/>
      <c r="N16" s="202"/>
    </row>
    <row r="17" spans="1:15" ht="29.65" customHeight="1" x14ac:dyDescent="0.2">
      <c r="A17" s="3"/>
      <c r="B17" s="3"/>
      <c r="C17" s="3"/>
      <c r="D17" s="3"/>
      <c r="E17" s="3"/>
      <c r="F17" s="3"/>
      <c r="G17" s="3"/>
      <c r="H17" s="200" t="s">
        <v>405</v>
      </c>
      <c r="I17" s="200"/>
      <c r="J17" s="200"/>
      <c r="K17" s="200"/>
      <c r="L17" s="200"/>
      <c r="M17" s="200"/>
      <c r="N17" s="200"/>
    </row>
    <row r="18" spans="1:15" ht="29.1" customHeight="1" x14ac:dyDescent="0.2">
      <c r="A18" s="235" t="s">
        <v>2</v>
      </c>
      <c r="B18" s="235"/>
      <c r="C18" s="235"/>
      <c r="D18" s="235" t="s">
        <v>3</v>
      </c>
      <c r="E18" s="235"/>
      <c r="F18" s="114" t="s">
        <v>4</v>
      </c>
      <c r="G18" s="114"/>
      <c r="H18" s="4" t="s">
        <v>5</v>
      </c>
      <c r="I18" s="236" t="s">
        <v>6</v>
      </c>
      <c r="J18" s="236"/>
      <c r="K18" s="236"/>
      <c r="L18" s="236" t="s">
        <v>7</v>
      </c>
      <c r="M18" s="236"/>
      <c r="N18" s="236"/>
    </row>
    <row r="19" spans="1:15" ht="3.2" customHeight="1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</row>
    <row r="20" spans="1:15" s="92" customFormat="1" ht="29.65" customHeight="1" x14ac:dyDescent="0.2">
      <c r="A20" s="233" t="s">
        <v>311</v>
      </c>
      <c r="B20" s="234"/>
      <c r="C20" s="234"/>
      <c r="D20" s="225" t="s">
        <v>8</v>
      </c>
      <c r="E20" s="225"/>
      <c r="F20" s="93"/>
      <c r="G20" s="93"/>
      <c r="H20" s="93"/>
      <c r="I20" s="93"/>
      <c r="J20" s="93"/>
      <c r="K20" s="93"/>
      <c r="L20" s="93"/>
      <c r="M20" s="93"/>
      <c r="N20" s="93"/>
    </row>
    <row r="21" spans="1:15" ht="32.25" customHeight="1" x14ac:dyDescent="0.2">
      <c r="A21" s="218">
        <v>88597</v>
      </c>
      <c r="B21" s="219"/>
      <c r="C21" s="219"/>
      <c r="D21" s="220" t="s">
        <v>9</v>
      </c>
      <c r="E21" s="220"/>
      <c r="F21" s="132" t="s">
        <v>10</v>
      </c>
      <c r="G21" s="132"/>
      <c r="H21" s="85">
        <v>15</v>
      </c>
      <c r="I21" s="221">
        <v>27.61</v>
      </c>
      <c r="J21" s="221"/>
      <c r="K21" s="221"/>
      <c r="L21" s="221">
        <f>ROUND(H21*I21,2)</f>
        <v>414.15</v>
      </c>
      <c r="M21" s="221"/>
      <c r="N21" s="221"/>
    </row>
    <row r="22" spans="1:15" ht="42.75" customHeight="1" x14ac:dyDescent="0.2">
      <c r="A22" s="218">
        <v>88284</v>
      </c>
      <c r="B22" s="219"/>
      <c r="C22" s="219"/>
      <c r="D22" s="220" t="s">
        <v>11</v>
      </c>
      <c r="E22" s="220"/>
      <c r="F22" s="132" t="s">
        <v>12</v>
      </c>
      <c r="G22" s="132"/>
      <c r="H22" s="85">
        <v>15</v>
      </c>
      <c r="I22" s="221">
        <v>26.93</v>
      </c>
      <c r="J22" s="221"/>
      <c r="K22" s="221"/>
      <c r="L22" s="221">
        <f t="shared" ref="L22:L23" si="0">ROUND(H22*I22,2)</f>
        <v>403.95</v>
      </c>
      <c r="M22" s="221"/>
      <c r="N22" s="221"/>
    </row>
    <row r="23" spans="1:15" ht="71.25" customHeight="1" x14ac:dyDescent="0.2">
      <c r="A23" s="218">
        <v>92140</v>
      </c>
      <c r="B23" s="219"/>
      <c r="C23" s="219"/>
      <c r="D23" s="220" t="s">
        <v>13</v>
      </c>
      <c r="E23" s="220"/>
      <c r="F23" s="132" t="s">
        <v>14</v>
      </c>
      <c r="G23" s="132"/>
      <c r="H23" s="85">
        <v>15</v>
      </c>
      <c r="I23" s="221">
        <v>92.88</v>
      </c>
      <c r="J23" s="221"/>
      <c r="K23" s="221"/>
      <c r="L23" s="221">
        <f t="shared" si="0"/>
        <v>1393.2</v>
      </c>
      <c r="M23" s="221"/>
      <c r="N23" s="221"/>
    </row>
    <row r="24" spans="1:15" ht="16.7" customHeight="1" x14ac:dyDescent="0.2">
      <c r="A24" s="1"/>
      <c r="B24" s="1"/>
      <c r="C24" s="1"/>
      <c r="D24" s="1"/>
      <c r="E24" s="1"/>
      <c r="F24" s="1"/>
      <c r="G24" s="1"/>
      <c r="H24" s="222" t="s">
        <v>16</v>
      </c>
      <c r="I24" s="223"/>
      <c r="J24" s="223"/>
      <c r="K24" s="223"/>
      <c r="L24" s="224">
        <f>SUM(L21:N23)</f>
        <v>2211.3000000000002</v>
      </c>
      <c r="M24" s="224"/>
      <c r="N24" s="224"/>
    </row>
    <row r="25" spans="1:15" s="92" customFormat="1" ht="29.65" customHeight="1" x14ac:dyDescent="0.2">
      <c r="A25" s="228" t="s">
        <v>312</v>
      </c>
      <c r="B25" s="229"/>
      <c r="C25" s="229"/>
      <c r="D25" s="225" t="s">
        <v>17</v>
      </c>
      <c r="E25" s="225"/>
      <c r="F25" s="93"/>
      <c r="G25" s="93"/>
      <c r="H25" s="93"/>
      <c r="I25" s="93"/>
      <c r="J25" s="93"/>
      <c r="K25" s="93"/>
      <c r="L25" s="93"/>
      <c r="M25" s="93"/>
      <c r="N25" s="93"/>
    </row>
    <row r="26" spans="1:15" ht="71.25" customHeight="1" x14ac:dyDescent="0.2">
      <c r="A26" s="226">
        <v>92140</v>
      </c>
      <c r="B26" s="227"/>
      <c r="C26" s="227"/>
      <c r="D26" s="220" t="s">
        <v>18</v>
      </c>
      <c r="E26" s="220"/>
      <c r="F26" s="132" t="s">
        <v>19</v>
      </c>
      <c r="G26" s="132"/>
      <c r="H26" s="85">
        <v>17.29</v>
      </c>
      <c r="I26" s="221">
        <v>92.88</v>
      </c>
      <c r="J26" s="221"/>
      <c r="K26" s="221"/>
      <c r="L26" s="221">
        <f>ROUND(H26*I26,2)</f>
        <v>1605.9</v>
      </c>
      <c r="M26" s="221"/>
      <c r="N26" s="221"/>
    </row>
    <row r="27" spans="1:15" ht="39" customHeight="1" x14ac:dyDescent="0.2">
      <c r="A27" s="218">
        <v>100302</v>
      </c>
      <c r="B27" s="219"/>
      <c r="C27" s="219"/>
      <c r="D27" s="220" t="s">
        <v>20</v>
      </c>
      <c r="E27" s="220"/>
      <c r="F27" s="132" t="s">
        <v>21</v>
      </c>
      <c r="G27" s="132"/>
      <c r="H27" s="85">
        <v>18</v>
      </c>
      <c r="I27" s="221">
        <v>162.76</v>
      </c>
      <c r="J27" s="221"/>
      <c r="K27" s="221"/>
      <c r="L27" s="221">
        <f>ROUND(H27*I27,2)</f>
        <v>2929.68</v>
      </c>
      <c r="M27" s="221"/>
      <c r="N27" s="221"/>
    </row>
    <row r="28" spans="1:15" ht="20.25" customHeight="1" x14ac:dyDescent="0.2">
      <c r="A28" s="17"/>
      <c r="B28" s="17"/>
      <c r="C28" s="17"/>
      <c r="D28" s="14"/>
      <c r="E28" s="14"/>
      <c r="F28" s="87"/>
      <c r="G28" s="87"/>
      <c r="H28" s="230" t="s">
        <v>22</v>
      </c>
      <c r="I28" s="231"/>
      <c r="J28" s="231"/>
      <c r="K28" s="231"/>
      <c r="L28" s="232">
        <f>SUM(L26:N27)</f>
        <v>4535.58</v>
      </c>
      <c r="M28" s="232"/>
      <c r="N28" s="232"/>
    </row>
    <row r="29" spans="1:15" s="92" customFormat="1" ht="25.5" customHeight="1" x14ac:dyDescent="0.2">
      <c r="A29" s="207" t="s">
        <v>313</v>
      </c>
      <c r="B29" s="208"/>
      <c r="C29" s="208"/>
      <c r="D29" s="208" t="s">
        <v>31</v>
      </c>
      <c r="E29" s="208"/>
      <c r="F29" s="90"/>
      <c r="G29" s="90"/>
      <c r="H29" s="90"/>
      <c r="I29" s="90"/>
      <c r="J29" s="90"/>
      <c r="K29" s="90"/>
      <c r="L29" s="90"/>
      <c r="M29" s="90"/>
      <c r="N29" s="90"/>
      <c r="O29" s="91"/>
    </row>
    <row r="30" spans="1:15" ht="39" customHeight="1" x14ac:dyDescent="0.2">
      <c r="A30" s="212">
        <v>88326</v>
      </c>
      <c r="B30" s="213"/>
      <c r="C30" s="213"/>
      <c r="D30" s="213" t="s">
        <v>32</v>
      </c>
      <c r="E30" s="213"/>
      <c r="F30" s="132" t="s">
        <v>10</v>
      </c>
      <c r="G30" s="132"/>
      <c r="H30" s="54">
        <v>210</v>
      </c>
      <c r="I30" s="214">
        <v>24.13</v>
      </c>
      <c r="J30" s="214"/>
      <c r="K30" s="214"/>
      <c r="L30" s="214">
        <v>5067.3</v>
      </c>
      <c r="M30" s="214"/>
      <c r="N30" s="214"/>
      <c r="O30" s="61"/>
    </row>
    <row r="31" spans="1:15" ht="33.75" customHeight="1" x14ac:dyDescent="0.2">
      <c r="A31" s="212">
        <v>93566</v>
      </c>
      <c r="B31" s="213"/>
      <c r="C31" s="213"/>
      <c r="D31" s="213" t="s">
        <v>33</v>
      </c>
      <c r="E31" s="213"/>
      <c r="F31" s="132" t="s">
        <v>34</v>
      </c>
      <c r="G31" s="132"/>
      <c r="H31" s="54">
        <v>2</v>
      </c>
      <c r="I31" s="214">
        <v>4435.29</v>
      </c>
      <c r="J31" s="214"/>
      <c r="K31" s="214"/>
      <c r="L31" s="214">
        <v>8870.58</v>
      </c>
      <c r="M31" s="214"/>
      <c r="N31" s="214"/>
      <c r="O31" s="61"/>
    </row>
    <row r="32" spans="1:15" ht="17.850000000000001" customHeight="1" x14ac:dyDescent="0.2">
      <c r="A32" s="47"/>
      <c r="B32" s="47"/>
      <c r="C32" s="47"/>
      <c r="D32" s="47"/>
      <c r="E32" s="47"/>
      <c r="F32" s="47"/>
      <c r="G32" s="47"/>
      <c r="H32" s="216" t="s">
        <v>35</v>
      </c>
      <c r="I32" s="217"/>
      <c r="J32" s="217"/>
      <c r="K32" s="217"/>
      <c r="L32" s="215">
        <v>13937.88</v>
      </c>
      <c r="M32" s="215"/>
      <c r="N32" s="215"/>
      <c r="O32" s="88"/>
    </row>
    <row r="33" spans="1:14" ht="16.149999999999999" customHeight="1" x14ac:dyDescent="0.2">
      <c r="A33" s="207" t="s">
        <v>314</v>
      </c>
      <c r="B33" s="208"/>
      <c r="C33" s="208"/>
      <c r="D33" s="209" t="s">
        <v>140</v>
      </c>
      <c r="E33" s="209"/>
      <c r="F33" s="170"/>
      <c r="G33" s="170"/>
      <c r="H33" s="16">
        <v>1</v>
      </c>
      <c r="I33" s="210">
        <v>193.73</v>
      </c>
      <c r="J33" s="210"/>
      <c r="K33" s="210"/>
      <c r="L33" s="211">
        <v>193.73</v>
      </c>
      <c r="M33" s="211"/>
      <c r="N33" s="211"/>
    </row>
    <row r="34" spans="1:14" ht="35.450000000000003" customHeight="1" x14ac:dyDescent="0.15">
      <c r="A34" s="204">
        <v>39808</v>
      </c>
      <c r="B34" s="204"/>
      <c r="C34" s="204"/>
      <c r="D34" s="204" t="s">
        <v>141</v>
      </c>
      <c r="E34" s="204"/>
      <c r="F34" s="265" t="s">
        <v>142</v>
      </c>
      <c r="G34" s="265"/>
      <c r="H34" s="266">
        <v>1</v>
      </c>
      <c r="I34" s="205">
        <v>180</v>
      </c>
      <c r="J34" s="205"/>
      <c r="K34" s="205"/>
      <c r="L34" s="206">
        <v>180</v>
      </c>
      <c r="M34" s="206"/>
      <c r="N34" s="206"/>
    </row>
    <row r="35" spans="1:14" ht="35.450000000000003" customHeight="1" x14ac:dyDescent="0.15">
      <c r="A35" s="204">
        <v>87367</v>
      </c>
      <c r="B35" s="204"/>
      <c r="C35" s="204"/>
      <c r="D35" s="204" t="s">
        <v>143</v>
      </c>
      <c r="E35" s="204"/>
      <c r="F35" s="265" t="s">
        <v>144</v>
      </c>
      <c r="G35" s="265"/>
      <c r="H35" s="265">
        <v>8.9999999999999993E-3</v>
      </c>
      <c r="I35" s="205">
        <v>623.5</v>
      </c>
      <c r="J35" s="205"/>
      <c r="K35" s="205"/>
      <c r="L35" s="206">
        <v>5.61</v>
      </c>
      <c r="M35" s="206"/>
      <c r="N35" s="206"/>
    </row>
    <row r="36" spans="1:14" ht="19.149999999999999" customHeight="1" x14ac:dyDescent="0.15">
      <c r="A36" s="204">
        <v>88247</v>
      </c>
      <c r="B36" s="204"/>
      <c r="C36" s="204"/>
      <c r="D36" s="204" t="s">
        <v>145</v>
      </c>
      <c r="E36" s="204"/>
      <c r="F36" s="265" t="s">
        <v>146</v>
      </c>
      <c r="G36" s="265"/>
      <c r="H36" s="266">
        <v>0.39500000000000002</v>
      </c>
      <c r="I36" s="205">
        <v>16.87</v>
      </c>
      <c r="J36" s="205"/>
      <c r="K36" s="205"/>
      <c r="L36" s="206">
        <v>6.66</v>
      </c>
      <c r="M36" s="206"/>
      <c r="N36" s="206"/>
    </row>
    <row r="37" spans="1:14" ht="19.149999999999999" customHeight="1" x14ac:dyDescent="0.15">
      <c r="A37" s="204">
        <v>88309</v>
      </c>
      <c r="B37" s="204"/>
      <c r="C37" s="204"/>
      <c r="D37" s="204" t="s">
        <v>147</v>
      </c>
      <c r="E37" s="204"/>
      <c r="F37" s="264" t="s">
        <v>148</v>
      </c>
      <c r="G37" s="264"/>
      <c r="H37" s="5">
        <v>5.8000000000000003E-2</v>
      </c>
      <c r="I37" s="205">
        <v>25.22</v>
      </c>
      <c r="J37" s="205"/>
      <c r="K37" s="205"/>
      <c r="L37" s="206">
        <v>1.46</v>
      </c>
      <c r="M37" s="206"/>
      <c r="N37" s="206"/>
    </row>
    <row r="38" spans="1:14" ht="25.7" customHeight="1" x14ac:dyDescent="0.2">
      <c r="A38" s="207" t="s">
        <v>315</v>
      </c>
      <c r="B38" s="208"/>
      <c r="C38" s="208"/>
      <c r="D38" s="209" t="s">
        <v>149</v>
      </c>
      <c r="E38" s="209"/>
      <c r="F38" s="170"/>
      <c r="G38" s="170"/>
      <c r="H38" s="16">
        <v>1</v>
      </c>
      <c r="I38" s="210">
        <v>771.37</v>
      </c>
      <c r="J38" s="210"/>
      <c r="K38" s="210"/>
      <c r="L38" s="211">
        <f>ROUND(H38*I38,2)</f>
        <v>771.37</v>
      </c>
      <c r="M38" s="211"/>
      <c r="N38" s="211"/>
    </row>
    <row r="39" spans="1:14" ht="27.4" customHeight="1" x14ac:dyDescent="0.15">
      <c r="A39" s="204">
        <v>37586</v>
      </c>
      <c r="B39" s="204"/>
      <c r="C39" s="204"/>
      <c r="D39" s="204" t="s">
        <v>151</v>
      </c>
      <c r="E39" s="204"/>
      <c r="F39" s="265" t="s">
        <v>152</v>
      </c>
      <c r="G39" s="265"/>
      <c r="H39" s="266">
        <v>4.9000000000000002E-2</v>
      </c>
      <c r="I39" s="205">
        <v>45.05</v>
      </c>
      <c r="J39" s="205"/>
      <c r="K39" s="205"/>
      <c r="L39" s="206">
        <f t="shared" ref="L39:L42" si="1">ROUND(H39*I39,2)</f>
        <v>2.21</v>
      </c>
      <c r="M39" s="206"/>
      <c r="N39" s="206"/>
    </row>
    <row r="40" spans="1:14" ht="27.4" customHeight="1" x14ac:dyDescent="0.15">
      <c r="A40" s="204">
        <v>10848</v>
      </c>
      <c r="B40" s="204"/>
      <c r="C40" s="204"/>
      <c r="D40" s="204" t="s">
        <v>316</v>
      </c>
      <c r="E40" s="204"/>
      <c r="F40" s="265" t="s">
        <v>150</v>
      </c>
      <c r="G40" s="265"/>
      <c r="H40" s="266">
        <v>1</v>
      </c>
      <c r="I40" s="205">
        <v>753.75</v>
      </c>
      <c r="J40" s="205"/>
      <c r="K40" s="205"/>
      <c r="L40" s="206">
        <f t="shared" si="1"/>
        <v>753.75</v>
      </c>
      <c r="M40" s="206"/>
      <c r="N40" s="206"/>
    </row>
    <row r="41" spans="1:14" ht="27.4" customHeight="1" x14ac:dyDescent="0.15">
      <c r="A41" s="204">
        <v>88278</v>
      </c>
      <c r="B41" s="204"/>
      <c r="C41" s="204"/>
      <c r="D41" s="204" t="s">
        <v>153</v>
      </c>
      <c r="E41" s="204"/>
      <c r="F41" s="265" t="s">
        <v>10</v>
      </c>
      <c r="G41" s="265"/>
      <c r="H41" s="266">
        <v>0.61499999999999999</v>
      </c>
      <c r="I41" s="205">
        <v>18.739999999999998</v>
      </c>
      <c r="J41" s="205"/>
      <c r="K41" s="205"/>
      <c r="L41" s="206">
        <f t="shared" si="1"/>
        <v>11.53</v>
      </c>
      <c r="M41" s="206"/>
      <c r="N41" s="206"/>
    </row>
    <row r="42" spans="1:14" ht="31.5" customHeight="1" x14ac:dyDescent="0.15">
      <c r="A42" s="204">
        <v>88316</v>
      </c>
      <c r="B42" s="204"/>
      <c r="C42" s="204"/>
      <c r="D42" s="204" t="s">
        <v>154</v>
      </c>
      <c r="E42" s="204"/>
      <c r="F42" s="264" t="s">
        <v>10</v>
      </c>
      <c r="G42" s="264"/>
      <c r="H42" s="5">
        <v>0.20100000000000001</v>
      </c>
      <c r="I42" s="205">
        <v>19.3</v>
      </c>
      <c r="J42" s="205"/>
      <c r="K42" s="205"/>
      <c r="L42" s="206">
        <f t="shared" si="1"/>
        <v>3.88</v>
      </c>
      <c r="M42" s="206"/>
      <c r="N42" s="206"/>
    </row>
    <row r="43" spans="1:14" ht="17.45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7"/>
      <c r="N43" s="8"/>
    </row>
    <row r="44" spans="1:14" ht="2.85" customHeight="1" x14ac:dyDescent="0.2">
      <c r="A44" s="180"/>
      <c r="B44" s="180"/>
      <c r="C44" s="180"/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</row>
  </sheetData>
  <mergeCells count="98">
    <mergeCell ref="A2:E2"/>
    <mergeCell ref="A3:E3"/>
    <mergeCell ref="A4:D4"/>
    <mergeCell ref="A5:D5"/>
    <mergeCell ref="A6:D6"/>
    <mergeCell ref="C7:N7"/>
    <mergeCell ref="A22:C22"/>
    <mergeCell ref="D22:E22"/>
    <mergeCell ref="I22:K22"/>
    <mergeCell ref="L22:N22"/>
    <mergeCell ref="I18:K18"/>
    <mergeCell ref="L18:N18"/>
    <mergeCell ref="L21:N21"/>
    <mergeCell ref="L28:N28"/>
    <mergeCell ref="I27:K27"/>
    <mergeCell ref="A9:H9"/>
    <mergeCell ref="A11:H11"/>
    <mergeCell ref="A12:H12"/>
    <mergeCell ref="A20:C20"/>
    <mergeCell ref="D20:E20"/>
    <mergeCell ref="A21:C21"/>
    <mergeCell ref="D21:E21"/>
    <mergeCell ref="I21:K21"/>
    <mergeCell ref="A13:H13"/>
    <mergeCell ref="H14:N14"/>
    <mergeCell ref="H16:N16"/>
    <mergeCell ref="H17:N17"/>
    <mergeCell ref="A18:C18"/>
    <mergeCell ref="D18:E18"/>
    <mergeCell ref="A29:C29"/>
    <mergeCell ref="D29:E29"/>
    <mergeCell ref="H28:K28"/>
    <mergeCell ref="A30:C30"/>
    <mergeCell ref="D30:E30"/>
    <mergeCell ref="I30:K30"/>
    <mergeCell ref="L30:N30"/>
    <mergeCell ref="A23:C23"/>
    <mergeCell ref="D23:E23"/>
    <mergeCell ref="I23:K23"/>
    <mergeCell ref="L23:N23"/>
    <mergeCell ref="H24:K24"/>
    <mergeCell ref="L24:N24"/>
    <mergeCell ref="D25:E25"/>
    <mergeCell ref="A26:C26"/>
    <mergeCell ref="D26:E26"/>
    <mergeCell ref="I26:K26"/>
    <mergeCell ref="L26:N26"/>
    <mergeCell ref="A27:C27"/>
    <mergeCell ref="D27:E27"/>
    <mergeCell ref="A25:C25"/>
    <mergeCell ref="L27:N27"/>
    <mergeCell ref="A31:C31"/>
    <mergeCell ref="D31:E31"/>
    <mergeCell ref="I31:K31"/>
    <mergeCell ref="L31:N31"/>
    <mergeCell ref="L32:N32"/>
    <mergeCell ref="H32:K32"/>
    <mergeCell ref="A33:C33"/>
    <mergeCell ref="D33:E33"/>
    <mergeCell ref="I33:K33"/>
    <mergeCell ref="L33:N33"/>
    <mergeCell ref="A38:C38"/>
    <mergeCell ref="D38:E38"/>
    <mergeCell ref="I38:K38"/>
    <mergeCell ref="L38:N38"/>
    <mergeCell ref="A34:C34"/>
    <mergeCell ref="D34:E34"/>
    <mergeCell ref="I34:K34"/>
    <mergeCell ref="L34:N34"/>
    <mergeCell ref="A35:C35"/>
    <mergeCell ref="D35:E35"/>
    <mergeCell ref="I35:K35"/>
    <mergeCell ref="L35:N35"/>
    <mergeCell ref="A39:C39"/>
    <mergeCell ref="D39:E39"/>
    <mergeCell ref="I39:K39"/>
    <mergeCell ref="L39:N39"/>
    <mergeCell ref="A36:C36"/>
    <mergeCell ref="D36:E36"/>
    <mergeCell ref="I36:K36"/>
    <mergeCell ref="L36:N36"/>
    <mergeCell ref="A37:C37"/>
    <mergeCell ref="D37:E37"/>
    <mergeCell ref="I37:K37"/>
    <mergeCell ref="L37:N37"/>
    <mergeCell ref="A44:N44"/>
    <mergeCell ref="A40:C40"/>
    <mergeCell ref="D40:E40"/>
    <mergeCell ref="I40:K40"/>
    <mergeCell ref="L40:N40"/>
    <mergeCell ref="A41:C41"/>
    <mergeCell ref="D41:E41"/>
    <mergeCell ref="I41:K41"/>
    <mergeCell ref="L41:N41"/>
    <mergeCell ref="A42:C42"/>
    <mergeCell ref="D42:E42"/>
    <mergeCell ref="I42:K42"/>
    <mergeCell ref="L42:N42"/>
  </mergeCells>
  <pageMargins left="0.62007900000000005" right="0.472441" top="0.472441" bottom="0.472441" header="0" footer="0"/>
  <pageSetup paperSize="9" scale="67" fitToHeight="0" orientation="portrait" r:id="rId1"/>
  <rowBreaks count="1" manualBreakCount="1">
    <brk id="13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8"/>
  <sheetViews>
    <sheetView tabSelected="1" workbookViewId="0">
      <selection sqref="A1:O28"/>
    </sheetView>
  </sheetViews>
  <sheetFormatPr defaultRowHeight="15" x14ac:dyDescent="0.2"/>
  <cols>
    <col min="6" max="6" width="11.19921875" customWidth="1"/>
    <col min="7" max="7" width="12.5" customWidth="1"/>
    <col min="8" max="9" width="10.3984375" bestFit="1" customWidth="1"/>
    <col min="10" max="10" width="11.19921875" customWidth="1"/>
    <col min="11" max="11" width="13" customWidth="1"/>
    <col min="12" max="12" width="11.296875" customWidth="1"/>
    <col min="13" max="13" width="12.296875" customWidth="1"/>
    <col min="14" max="14" width="11.59765625" bestFit="1" customWidth="1"/>
  </cols>
  <sheetData>
    <row r="2" spans="1:14" ht="45" customHeight="1" x14ac:dyDescent="0.2">
      <c r="A2" s="239" t="s">
        <v>281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1"/>
    </row>
    <row r="3" spans="1:14" x14ac:dyDescent="0.2">
      <c r="A3" s="242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4"/>
    </row>
    <row r="5" spans="1:14" x14ac:dyDescent="0.2">
      <c r="A5" s="245" t="s">
        <v>163</v>
      </c>
      <c r="B5" s="246"/>
      <c r="C5" s="246"/>
      <c r="D5" s="246"/>
      <c r="E5" s="246"/>
      <c r="F5" s="66" t="s">
        <v>282</v>
      </c>
      <c r="G5" s="66" t="s">
        <v>283</v>
      </c>
      <c r="H5" s="66" t="s">
        <v>284</v>
      </c>
      <c r="I5" s="66" t="s">
        <v>285</v>
      </c>
      <c r="J5" s="66" t="s">
        <v>286</v>
      </c>
      <c r="K5" s="66" t="s">
        <v>287</v>
      </c>
      <c r="L5" s="66" t="s">
        <v>288</v>
      </c>
      <c r="M5" s="66" t="s">
        <v>289</v>
      </c>
      <c r="N5" s="67" t="s">
        <v>290</v>
      </c>
    </row>
    <row r="6" spans="1:14" x14ac:dyDescent="0.2">
      <c r="A6" s="247"/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9"/>
    </row>
    <row r="7" spans="1:14" ht="15.75" thickBot="1" x14ac:dyDescent="0.25">
      <c r="A7" s="237" t="str">
        <f>'RESUMO PO'!A4</f>
        <v>01 - TRABALHOS PRELIMINARES</v>
      </c>
      <c r="B7" s="238"/>
      <c r="C7" s="238"/>
      <c r="D7" s="238"/>
      <c r="E7" s="238"/>
      <c r="F7" s="68">
        <v>6673.8</v>
      </c>
      <c r="G7" s="68">
        <v>6673.8</v>
      </c>
      <c r="H7" s="69"/>
      <c r="I7" s="69"/>
      <c r="J7" s="69"/>
      <c r="K7" s="69"/>
      <c r="N7" s="70">
        <f>'RESUMO PO'!O4</f>
        <v>13347.6</v>
      </c>
    </row>
    <row r="8" spans="1:14" ht="16.5" thickTop="1" thickBot="1" x14ac:dyDescent="0.25">
      <c r="A8" s="237" t="str">
        <f>'RESUMO PO'!A5</f>
        <v>02 - ADMINISTRAÇÃO LOCAL</v>
      </c>
      <c r="B8" s="238"/>
      <c r="C8" s="238"/>
      <c r="D8" s="238"/>
      <c r="E8" s="238"/>
      <c r="F8" s="68">
        <v>2177.79</v>
      </c>
      <c r="G8" s="68">
        <v>2177.79</v>
      </c>
      <c r="H8" s="68">
        <v>2177.79</v>
      </c>
      <c r="I8" s="68">
        <v>2177.79</v>
      </c>
      <c r="J8" s="68">
        <v>2177.79</v>
      </c>
      <c r="K8" s="68">
        <v>2177.79</v>
      </c>
      <c r="L8" s="68">
        <v>2177.79</v>
      </c>
      <c r="M8" s="68">
        <v>2177.79</v>
      </c>
      <c r="N8" s="70">
        <f>'RESUMO PO'!O5</f>
        <v>17422.349999999999</v>
      </c>
    </row>
    <row r="9" spans="1:14" ht="16.5" thickTop="1" thickBot="1" x14ac:dyDescent="0.25">
      <c r="A9" s="237" t="str">
        <f>'RESUMO PO'!A6</f>
        <v>03 - SERVIÇOS INICIAIS</v>
      </c>
      <c r="B9" s="238"/>
      <c r="C9" s="238"/>
      <c r="D9" s="238"/>
      <c r="E9" s="238"/>
      <c r="F9" s="68">
        <v>761.13</v>
      </c>
      <c r="G9" s="71"/>
      <c r="H9" s="69"/>
      <c r="I9" s="69"/>
      <c r="J9" s="69"/>
      <c r="K9" s="69"/>
      <c r="N9" s="70">
        <f>'RESUMO PO'!O6</f>
        <v>761.125</v>
      </c>
    </row>
    <row r="10" spans="1:14" ht="16.5" thickTop="1" thickBot="1" x14ac:dyDescent="0.25">
      <c r="A10" s="237" t="str">
        <f>'RESUMO PO'!A7</f>
        <v>04 - MOVIMENTO DE TERRA</v>
      </c>
      <c r="B10" s="238"/>
      <c r="C10" s="238"/>
      <c r="D10" s="238"/>
      <c r="E10" s="238"/>
      <c r="F10" s="68">
        <v>1539.62</v>
      </c>
      <c r="G10" s="68">
        <v>1539.62</v>
      </c>
      <c r="H10" s="71"/>
      <c r="I10" s="71"/>
      <c r="J10" s="71"/>
      <c r="K10" s="71"/>
      <c r="N10" s="70">
        <f>'RESUMO PO'!O7</f>
        <v>3079.25</v>
      </c>
    </row>
    <row r="11" spans="1:14" ht="16.5" thickTop="1" thickBot="1" x14ac:dyDescent="0.25">
      <c r="A11" s="237" t="str">
        <f>'RESUMO PO'!A8</f>
        <v>05 - INFRAESTRUTURA</v>
      </c>
      <c r="B11" s="238"/>
      <c r="C11" s="238"/>
      <c r="D11" s="238"/>
      <c r="E11" s="238"/>
      <c r="F11" s="68">
        <v>2145.25</v>
      </c>
      <c r="G11" s="68">
        <v>2145.25</v>
      </c>
      <c r="H11" s="68">
        <v>2145.25</v>
      </c>
      <c r="I11" s="68">
        <v>2145.25</v>
      </c>
      <c r="J11" s="71"/>
      <c r="K11" s="71"/>
      <c r="N11" s="70">
        <f>'RESUMO PO'!O8</f>
        <v>8581.0124999999989</v>
      </c>
    </row>
    <row r="12" spans="1:14" ht="16.5" thickTop="1" thickBot="1" x14ac:dyDescent="0.25">
      <c r="A12" s="237" t="str">
        <f>'RESUMO PO'!A9</f>
        <v>06 - SUPRAESTRUTURA</v>
      </c>
      <c r="B12" s="238"/>
      <c r="C12" s="238"/>
      <c r="D12" s="238"/>
      <c r="E12" s="238"/>
      <c r="H12" s="71"/>
      <c r="I12" s="71"/>
      <c r="J12" s="68">
        <v>1442.57</v>
      </c>
      <c r="K12" s="68">
        <v>1442.57</v>
      </c>
      <c r="L12" s="68">
        <v>1442.57</v>
      </c>
      <c r="M12" s="68">
        <v>1442.57</v>
      </c>
      <c r="N12" s="70">
        <f>'RESUMO PO'!O9</f>
        <v>5770.2874999999995</v>
      </c>
    </row>
    <row r="13" spans="1:14" ht="16.5" thickTop="1" thickBot="1" x14ac:dyDescent="0.25">
      <c r="A13" s="237" t="str">
        <f>'RESUMO PO'!A10</f>
        <v>07 - PAREDES E PAINÉIS</v>
      </c>
      <c r="B13" s="238"/>
      <c r="C13" s="238"/>
      <c r="D13" s="238"/>
      <c r="E13" s="238"/>
      <c r="H13" s="72"/>
      <c r="I13" s="72"/>
      <c r="J13" s="71"/>
      <c r="K13" s="71"/>
      <c r="L13" s="68">
        <v>9518.69</v>
      </c>
      <c r="M13" s="68">
        <v>9518.69</v>
      </c>
      <c r="N13" s="70">
        <f>'RESUMO PO'!O10</f>
        <v>19037.375</v>
      </c>
    </row>
    <row r="14" spans="1:14" ht="16.5" thickTop="1" thickBot="1" x14ac:dyDescent="0.25">
      <c r="A14" s="237" t="str">
        <f>'RESUMO PO'!A11</f>
        <v>08 - COBERTURA</v>
      </c>
      <c r="B14" s="238"/>
      <c r="C14" s="238"/>
      <c r="D14" s="238"/>
      <c r="E14" s="238"/>
      <c r="H14" s="72"/>
      <c r="I14" s="72"/>
      <c r="J14" s="68">
        <v>2707.37</v>
      </c>
      <c r="K14" s="68">
        <v>2707.37</v>
      </c>
      <c r="L14" s="68">
        <v>2707.37</v>
      </c>
      <c r="M14" s="68">
        <v>2707.37</v>
      </c>
      <c r="N14" s="70">
        <f>'RESUMO PO'!O11</f>
        <v>10829.475</v>
      </c>
    </row>
    <row r="15" spans="1:14" ht="16.5" thickTop="1" thickBot="1" x14ac:dyDescent="0.25">
      <c r="A15" s="237" t="str">
        <f>'RESUMO PO'!A12</f>
        <v>09 - ESQUADRIAS</v>
      </c>
      <c r="B15" s="238"/>
      <c r="C15" s="238"/>
      <c r="D15" s="238"/>
      <c r="E15" s="238"/>
      <c r="H15" s="73">
        <v>2716.43</v>
      </c>
      <c r="I15" s="73">
        <v>2716.43</v>
      </c>
      <c r="J15" s="73">
        <v>2716.43</v>
      </c>
      <c r="K15" s="73">
        <v>2716.43</v>
      </c>
      <c r="L15" s="73">
        <v>2716.43</v>
      </c>
      <c r="M15" s="179">
        <v>2716.43</v>
      </c>
      <c r="N15" s="70">
        <f>'RESUMO PO'!O12</f>
        <v>16298.575000000001</v>
      </c>
    </row>
    <row r="16" spans="1:14" ht="16.5" thickTop="1" thickBot="1" x14ac:dyDescent="0.25">
      <c r="A16" s="237" t="str">
        <f>'RESUMO PO'!A13</f>
        <v>10 - PAVIMENTAÇÃO</v>
      </c>
      <c r="B16" s="238"/>
      <c r="C16" s="238"/>
      <c r="D16" s="238"/>
      <c r="E16" s="238"/>
      <c r="H16" s="74"/>
      <c r="I16" s="74"/>
      <c r="J16" s="68">
        <v>4969.6499999999996</v>
      </c>
      <c r="K16" s="68">
        <v>4969.6499999999996</v>
      </c>
      <c r="L16" s="68">
        <v>4969.6499999999996</v>
      </c>
      <c r="M16" s="68">
        <v>4969.6499999999996</v>
      </c>
      <c r="N16" s="70">
        <f>'RESUMO PO'!O13</f>
        <v>19878.612499999999</v>
      </c>
    </row>
    <row r="17" spans="1:14" ht="16.5" thickTop="1" thickBot="1" x14ac:dyDescent="0.25">
      <c r="A17" s="237" t="str">
        <f>'RESUMO PO'!A14</f>
        <v>11 - REVESTIMENTO</v>
      </c>
      <c r="B17" s="238"/>
      <c r="C17" s="238"/>
      <c r="D17" s="238"/>
      <c r="E17" s="238"/>
      <c r="H17" s="74"/>
      <c r="I17" s="74"/>
      <c r="J17" s="68">
        <v>2428.2600000000002</v>
      </c>
      <c r="K17" s="68">
        <v>2428.2600000000002</v>
      </c>
      <c r="L17" s="68">
        <v>2428.2600000000002</v>
      </c>
      <c r="M17" s="68">
        <v>2428.2600000000002</v>
      </c>
      <c r="N17" s="70">
        <f>'RESUMO PO'!O14</f>
        <v>9713.0500000000011</v>
      </c>
    </row>
    <row r="18" spans="1:14" ht="16.5" thickTop="1" thickBot="1" x14ac:dyDescent="0.25">
      <c r="A18" s="237" t="str">
        <f>'RESUMO PO'!A15</f>
        <v>12 - INSTALAÇÕES ELÉTRICAS</v>
      </c>
      <c r="B18" s="238"/>
      <c r="C18" s="238"/>
      <c r="D18" s="238"/>
      <c r="E18" s="238"/>
      <c r="H18" s="71"/>
      <c r="I18" s="71"/>
      <c r="J18" s="71"/>
      <c r="K18" s="68">
        <v>2571.48</v>
      </c>
      <c r="L18" s="68">
        <v>2571.48</v>
      </c>
      <c r="M18" s="68">
        <v>2571.48</v>
      </c>
      <c r="N18" s="70">
        <f>'RESUMO PO'!O15</f>
        <v>7714.4624999999996</v>
      </c>
    </row>
    <row r="19" spans="1:14" ht="16.5" thickTop="1" thickBot="1" x14ac:dyDescent="0.25">
      <c r="A19" s="237" t="str">
        <f>'RESUMO PO'!A16</f>
        <v>13 - INSTALAÇÕES HIDRÁULICAS</v>
      </c>
      <c r="B19" s="238"/>
      <c r="C19" s="238"/>
      <c r="D19" s="238"/>
      <c r="E19" s="238"/>
      <c r="H19" s="74"/>
      <c r="I19" s="74"/>
      <c r="J19" s="71"/>
      <c r="K19" s="71"/>
      <c r="L19" s="71"/>
      <c r="M19" s="68">
        <v>1827.89</v>
      </c>
      <c r="N19" s="70">
        <f>'RESUMO PO'!O16</f>
        <v>1827.8874999999998</v>
      </c>
    </row>
    <row r="20" spans="1:14" ht="16.5" thickTop="1" thickBot="1" x14ac:dyDescent="0.25">
      <c r="A20" s="237" t="str">
        <f>'RESUMO PO'!A17</f>
        <v>14 - INSTALAÇÕES DE COMBATE A INCÊNDIO</v>
      </c>
      <c r="B20" s="238"/>
      <c r="C20" s="238"/>
      <c r="D20" s="238"/>
      <c r="E20" s="238"/>
      <c r="H20" s="74"/>
      <c r="I20" s="74"/>
      <c r="J20" s="71"/>
      <c r="K20" s="71"/>
      <c r="L20" s="71"/>
      <c r="M20" s="68">
        <v>1387.23</v>
      </c>
      <c r="N20" s="70">
        <f>'RESUMO PO'!O17</f>
        <v>1387.2250000000004</v>
      </c>
    </row>
    <row r="21" spans="1:14" ht="17.25" thickTop="1" thickBot="1" x14ac:dyDescent="0.3">
      <c r="A21" s="237" t="str">
        <f>'RESUMO PO'!A18</f>
        <v>15 - INSTALAÇÕES SANITÁRIAS</v>
      </c>
      <c r="B21" s="238"/>
      <c r="C21" s="238"/>
      <c r="D21" s="238"/>
      <c r="E21" s="238"/>
      <c r="H21" s="74"/>
      <c r="I21" s="74"/>
      <c r="J21" s="75"/>
      <c r="K21" s="71"/>
      <c r="L21" s="76">
        <v>5618.53</v>
      </c>
      <c r="M21" s="76">
        <v>5618.53</v>
      </c>
      <c r="N21" s="70">
        <f>'RESUMO PO'!O18</f>
        <v>11237.0625</v>
      </c>
    </row>
    <row r="22" spans="1:14" ht="17.25" thickTop="1" thickBot="1" x14ac:dyDescent="0.3">
      <c r="A22" s="237" t="str">
        <f>'RESUMO PO'!A19</f>
        <v>16 - LOUÇAS   E  ACESSÓRIOS</v>
      </c>
      <c r="B22" s="238"/>
      <c r="C22" s="238"/>
      <c r="D22" s="238"/>
      <c r="E22" s="238"/>
      <c r="H22" s="74"/>
      <c r="I22" s="74"/>
      <c r="J22" s="75"/>
      <c r="K22" s="71"/>
      <c r="L22" s="76">
        <v>4018.31</v>
      </c>
      <c r="M22" s="178">
        <v>4018.32</v>
      </c>
      <c r="N22" s="70">
        <f>'RESUMO PO'!O19</f>
        <v>8036.6249999999991</v>
      </c>
    </row>
    <row r="23" spans="1:14" ht="16.5" thickTop="1" thickBot="1" x14ac:dyDescent="0.3">
      <c r="A23" s="237" t="str">
        <f>'RESUMO PO'!A20</f>
        <v>17 - FORRO</v>
      </c>
      <c r="B23" s="238"/>
      <c r="C23" s="238"/>
      <c r="D23" s="238"/>
      <c r="E23" s="238"/>
      <c r="H23" s="74"/>
      <c r="I23" s="74"/>
      <c r="J23" s="75"/>
      <c r="K23" s="75"/>
      <c r="L23" s="76">
        <v>4012.4</v>
      </c>
      <c r="M23" s="178">
        <v>4012.41</v>
      </c>
      <c r="N23" s="70">
        <f>'RESUMO PO'!O20</f>
        <v>8024.8125</v>
      </c>
    </row>
    <row r="24" spans="1:14" ht="16.5" thickTop="1" thickBot="1" x14ac:dyDescent="0.25">
      <c r="A24" s="237" t="str">
        <f>'RESUMO PO'!A21</f>
        <v>18 - PINTURA</v>
      </c>
      <c r="B24" s="238"/>
      <c r="C24" s="238"/>
      <c r="D24" s="238"/>
      <c r="E24" s="238"/>
      <c r="H24" s="74"/>
      <c r="I24" s="74"/>
      <c r="J24" s="75"/>
      <c r="K24" s="75"/>
      <c r="L24" s="68">
        <v>3267.96</v>
      </c>
      <c r="M24" s="68">
        <v>3267.97</v>
      </c>
      <c r="N24" s="70">
        <f>'RESUMO PO'!O21</f>
        <v>6535.9249999999993</v>
      </c>
    </row>
    <row r="25" spans="1:14" ht="16.5" thickTop="1" thickBot="1" x14ac:dyDescent="0.25">
      <c r="A25" s="237" t="str">
        <f>'RESUMO PO'!A22</f>
        <v>19 - LIMPEZA DA OBRA</v>
      </c>
      <c r="B25" s="238"/>
      <c r="C25" s="238"/>
      <c r="D25" s="238"/>
      <c r="E25" s="238"/>
      <c r="H25" s="74"/>
      <c r="I25" s="74"/>
      <c r="J25" s="75"/>
      <c r="K25" s="75"/>
      <c r="L25" s="75"/>
      <c r="M25" s="68">
        <v>1528.5</v>
      </c>
      <c r="N25" s="70">
        <f>'RESUMO PO'!O22</f>
        <v>1528.5</v>
      </c>
    </row>
    <row r="26" spans="1:14" s="176" customFormat="1" ht="16.5" thickTop="1" thickBot="1" x14ac:dyDescent="0.25">
      <c r="A26" s="237" t="str">
        <f>'RESUMO PO'!A23</f>
        <v>20 - SERVIÇOS FINAIS</v>
      </c>
      <c r="B26" s="238"/>
      <c r="C26" s="238"/>
      <c r="D26" s="238"/>
      <c r="E26" s="238"/>
      <c r="H26" s="177"/>
      <c r="I26" s="177"/>
      <c r="J26" s="75"/>
      <c r="K26" s="75"/>
      <c r="L26" s="75"/>
      <c r="M26" s="68">
        <v>1206.3800000000001</v>
      </c>
      <c r="N26" s="70">
        <f>'RESUMO PO'!O23</f>
        <v>1206.375</v>
      </c>
    </row>
    <row r="27" spans="1:14" ht="16.5" thickTop="1" thickBot="1" x14ac:dyDescent="0.25">
      <c r="A27" s="237" t="str">
        <f>'RESUMO PO'!A24</f>
        <v>21 - EQUIPAMENTOS</v>
      </c>
      <c r="B27" s="238"/>
      <c r="C27" s="238"/>
      <c r="D27" s="238"/>
      <c r="E27" s="238"/>
      <c r="F27" s="77"/>
      <c r="G27" s="77"/>
      <c r="H27" s="62"/>
      <c r="I27" s="62"/>
      <c r="J27" s="78"/>
      <c r="K27" s="78"/>
      <c r="L27" s="79"/>
      <c r="M27" s="68">
        <v>53920.74</v>
      </c>
      <c r="N27" s="70">
        <f>'RESUMO PO'!O24</f>
        <v>53920.740000000005</v>
      </c>
    </row>
    <row r="28" spans="1:14" ht="15.75" thickTop="1" x14ac:dyDescent="0.2">
      <c r="A28" s="80"/>
      <c r="B28" s="81"/>
      <c r="C28" s="81"/>
      <c r="D28" s="81"/>
      <c r="E28" s="81"/>
      <c r="F28" s="82">
        <f>SUM(F7:F27)</f>
        <v>13297.59</v>
      </c>
      <c r="G28" s="82">
        <f>SUM(G7:G27)</f>
        <v>12536.46</v>
      </c>
      <c r="H28" s="82">
        <f>SUM(H10:H27)</f>
        <v>4861.68</v>
      </c>
      <c r="I28" s="82">
        <f>SUM(I10:I27)</f>
        <v>4861.68</v>
      </c>
      <c r="J28" s="82">
        <f>SUM(J10:J27)</f>
        <v>14264.279999999999</v>
      </c>
      <c r="K28" s="82">
        <f>SUM(K10:K27)</f>
        <v>16835.759999999998</v>
      </c>
      <c r="L28" s="82">
        <f>SUM(L12:L27)</f>
        <v>43271.65</v>
      </c>
      <c r="M28" s="82">
        <f>SUM(M12:M27)</f>
        <v>103142.42</v>
      </c>
      <c r="N28" s="83">
        <f>SUM(N7:N27)</f>
        <v>226138.32750000001</v>
      </c>
    </row>
  </sheetData>
  <mergeCells count="24">
    <mergeCell ref="A22:E22"/>
    <mergeCell ref="A23:E23"/>
    <mergeCell ref="A24:E24"/>
    <mergeCell ref="A27:E27"/>
    <mergeCell ref="A25:E25"/>
    <mergeCell ref="A26:E26"/>
    <mergeCell ref="A21:E21"/>
    <mergeCell ref="A10:E10"/>
    <mergeCell ref="A11:E11"/>
    <mergeCell ref="A12:E12"/>
    <mergeCell ref="A13:E13"/>
    <mergeCell ref="A14:E14"/>
    <mergeCell ref="A15:E15"/>
    <mergeCell ref="A16:E16"/>
    <mergeCell ref="A17:E17"/>
    <mergeCell ref="A18:E18"/>
    <mergeCell ref="A19:E19"/>
    <mergeCell ref="A20:E20"/>
    <mergeCell ref="A9:E9"/>
    <mergeCell ref="A2:N3"/>
    <mergeCell ref="A5:E5"/>
    <mergeCell ref="A6:N6"/>
    <mergeCell ref="A7:E7"/>
    <mergeCell ref="A8:E8"/>
  </mergeCells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tabSelected="1" topLeftCell="A16" workbookViewId="0">
      <selection sqref="A1:O28"/>
    </sheetView>
  </sheetViews>
  <sheetFormatPr defaultRowHeight="15" x14ac:dyDescent="0.2"/>
  <cols>
    <col min="1" max="1" width="21.09765625" customWidth="1"/>
    <col min="2" max="2" width="24.8984375" bestFit="1" customWidth="1"/>
    <col min="3" max="3" width="15.19921875" customWidth="1"/>
    <col min="4" max="4" width="16.69921875" customWidth="1"/>
  </cols>
  <sheetData>
    <row r="1" spans="1:4" x14ac:dyDescent="0.2">
      <c r="A1" s="19"/>
      <c r="B1" s="19"/>
      <c r="C1" s="19"/>
      <c r="D1" s="19"/>
    </row>
    <row r="2" spans="1:4" ht="45" customHeight="1" x14ac:dyDescent="0.2">
      <c r="A2" s="19"/>
      <c r="B2" s="19"/>
      <c r="C2" s="19"/>
      <c r="D2" s="19"/>
    </row>
    <row r="3" spans="1:4" x14ac:dyDescent="0.2">
      <c r="A3" s="251" t="s">
        <v>161</v>
      </c>
      <c r="B3" s="251"/>
      <c r="C3" s="251"/>
      <c r="D3" s="251"/>
    </row>
    <row r="4" spans="1:4" x14ac:dyDescent="0.2">
      <c r="A4" s="20"/>
      <c r="B4" s="19"/>
      <c r="C4" s="19"/>
      <c r="D4" s="19"/>
    </row>
    <row r="5" spans="1:4" x14ac:dyDescent="0.2">
      <c r="A5" s="252" t="s">
        <v>231</v>
      </c>
      <c r="B5" s="252"/>
      <c r="C5" s="252"/>
      <c r="D5" s="252"/>
    </row>
    <row r="6" spans="1:4" x14ac:dyDescent="0.2">
      <c r="A6" s="252"/>
      <c r="B6" s="252"/>
      <c r="C6" s="252"/>
      <c r="D6" s="252"/>
    </row>
    <row r="7" spans="1:4" x14ac:dyDescent="0.2">
      <c r="A7" s="252"/>
      <c r="B7" s="252"/>
      <c r="C7" s="252"/>
      <c r="D7" s="252"/>
    </row>
    <row r="8" spans="1:4" x14ac:dyDescent="0.2">
      <c r="A8" s="253"/>
      <c r="B8" s="253"/>
      <c r="C8" s="253"/>
      <c r="D8" s="253"/>
    </row>
    <row r="9" spans="1:4" x14ac:dyDescent="0.2">
      <c r="A9" s="21"/>
      <c r="B9" s="21"/>
      <c r="C9" s="21"/>
      <c r="D9" s="21"/>
    </row>
    <row r="10" spans="1:4" x14ac:dyDescent="0.2">
      <c r="A10" s="22" t="s">
        <v>162</v>
      </c>
      <c r="B10" s="22" t="s">
        <v>163</v>
      </c>
      <c r="C10" s="22" t="s">
        <v>164</v>
      </c>
      <c r="D10" s="22" t="s">
        <v>165</v>
      </c>
    </row>
    <row r="11" spans="1:4" x14ac:dyDescent="0.2">
      <c r="A11" s="250" t="s">
        <v>166</v>
      </c>
      <c r="B11" s="250"/>
      <c r="C11" s="250"/>
      <c r="D11" s="250"/>
    </row>
    <row r="12" spans="1:4" x14ac:dyDescent="0.2">
      <c r="A12" s="23" t="s">
        <v>167</v>
      </c>
      <c r="B12" s="24" t="s">
        <v>168</v>
      </c>
      <c r="C12" s="25">
        <v>20</v>
      </c>
      <c r="D12" s="25">
        <v>20</v>
      </c>
    </row>
    <row r="13" spans="1:4" x14ac:dyDescent="0.2">
      <c r="A13" s="23" t="s">
        <v>169</v>
      </c>
      <c r="B13" s="24" t="s">
        <v>170</v>
      </c>
      <c r="C13" s="25">
        <v>1.5</v>
      </c>
      <c r="D13" s="25">
        <v>1.5</v>
      </c>
    </row>
    <row r="14" spans="1:4" x14ac:dyDescent="0.2">
      <c r="A14" s="23" t="s">
        <v>171</v>
      </c>
      <c r="B14" s="24" t="s">
        <v>172</v>
      </c>
      <c r="C14" s="25">
        <v>1</v>
      </c>
      <c r="D14" s="25">
        <v>1</v>
      </c>
    </row>
    <row r="15" spans="1:4" x14ac:dyDescent="0.2">
      <c r="A15" s="23" t="s">
        <v>173</v>
      </c>
      <c r="B15" s="24" t="s">
        <v>174</v>
      </c>
      <c r="C15" s="25">
        <v>0.2</v>
      </c>
      <c r="D15" s="25">
        <v>0.2</v>
      </c>
    </row>
    <row r="16" spans="1:4" x14ac:dyDescent="0.2">
      <c r="A16" s="23" t="s">
        <v>175</v>
      </c>
      <c r="B16" s="24" t="s">
        <v>176</v>
      </c>
      <c r="C16" s="25">
        <v>0.6</v>
      </c>
      <c r="D16" s="25">
        <v>0.6</v>
      </c>
    </row>
    <row r="17" spans="1:4" x14ac:dyDescent="0.2">
      <c r="A17" s="23" t="s">
        <v>177</v>
      </c>
      <c r="B17" s="24" t="s">
        <v>178</v>
      </c>
      <c r="C17" s="25">
        <v>2.5</v>
      </c>
      <c r="D17" s="25">
        <v>2.5</v>
      </c>
    </row>
    <row r="18" spans="1:4" x14ac:dyDescent="0.2">
      <c r="A18" s="23" t="s">
        <v>179</v>
      </c>
      <c r="B18" s="24" t="s">
        <v>180</v>
      </c>
      <c r="C18" s="25">
        <v>3</v>
      </c>
      <c r="D18" s="25">
        <v>3</v>
      </c>
    </row>
    <row r="19" spans="1:4" x14ac:dyDescent="0.2">
      <c r="A19" s="23" t="s">
        <v>181</v>
      </c>
      <c r="B19" s="24" t="s">
        <v>182</v>
      </c>
      <c r="C19" s="25">
        <v>8</v>
      </c>
      <c r="D19" s="25">
        <v>8</v>
      </c>
    </row>
    <row r="20" spans="1:4" x14ac:dyDescent="0.2">
      <c r="A20" s="23" t="s">
        <v>183</v>
      </c>
      <c r="B20" s="24" t="s">
        <v>184</v>
      </c>
      <c r="C20" s="25">
        <v>1</v>
      </c>
      <c r="D20" s="25">
        <v>1</v>
      </c>
    </row>
    <row r="21" spans="1:4" x14ac:dyDescent="0.2">
      <c r="A21" s="26" t="s">
        <v>185</v>
      </c>
      <c r="B21" s="27" t="s">
        <v>186</v>
      </c>
      <c r="C21" s="28">
        <f>SUM(C12:C20)</f>
        <v>37.799999999999997</v>
      </c>
      <c r="D21" s="28">
        <f>SUM(D12:D20)</f>
        <v>37.799999999999997</v>
      </c>
    </row>
    <row r="22" spans="1:4" x14ac:dyDescent="0.2">
      <c r="A22" s="250" t="s">
        <v>187</v>
      </c>
      <c r="B22" s="250"/>
      <c r="C22" s="250"/>
      <c r="D22" s="250"/>
    </row>
    <row r="23" spans="1:4" x14ac:dyDescent="0.2">
      <c r="A23" s="23" t="s">
        <v>188</v>
      </c>
      <c r="B23" s="24" t="s">
        <v>189</v>
      </c>
      <c r="C23" s="25">
        <v>17.88</v>
      </c>
      <c r="D23" s="29" t="s">
        <v>190</v>
      </c>
    </row>
    <row r="24" spans="1:4" x14ac:dyDescent="0.2">
      <c r="A24" s="23" t="s">
        <v>191</v>
      </c>
      <c r="B24" s="24" t="s">
        <v>192</v>
      </c>
      <c r="C24" s="25">
        <v>3.95</v>
      </c>
      <c r="D24" s="29" t="s">
        <v>190</v>
      </c>
    </row>
    <row r="25" spans="1:4" x14ac:dyDescent="0.2">
      <c r="A25" s="23" t="s">
        <v>193</v>
      </c>
      <c r="B25" s="24" t="s">
        <v>194</v>
      </c>
      <c r="C25" s="25">
        <v>0.87</v>
      </c>
      <c r="D25" s="25">
        <v>0.66</v>
      </c>
    </row>
    <row r="26" spans="1:4" x14ac:dyDescent="0.2">
      <c r="A26" s="23" t="s">
        <v>195</v>
      </c>
      <c r="B26" s="24" t="s">
        <v>196</v>
      </c>
      <c r="C26" s="25">
        <v>10.96</v>
      </c>
      <c r="D26" s="25">
        <v>8.33</v>
      </c>
    </row>
    <row r="27" spans="1:4" x14ac:dyDescent="0.2">
      <c r="A27" s="23" t="s">
        <v>197</v>
      </c>
      <c r="B27" s="24" t="s">
        <v>198</v>
      </c>
      <c r="C27" s="25">
        <v>7.0000000000000007E-2</v>
      </c>
      <c r="D27" s="25">
        <v>0.05</v>
      </c>
    </row>
    <row r="28" spans="1:4" x14ac:dyDescent="0.2">
      <c r="A28" s="23" t="s">
        <v>199</v>
      </c>
      <c r="B28" s="24" t="s">
        <v>200</v>
      </c>
      <c r="C28" s="25">
        <v>0.73</v>
      </c>
      <c r="D28" s="25">
        <v>0.56000000000000005</v>
      </c>
    </row>
    <row r="29" spans="1:4" x14ac:dyDescent="0.2">
      <c r="A29" s="23" t="s">
        <v>201</v>
      </c>
      <c r="B29" s="24" t="s">
        <v>202</v>
      </c>
      <c r="C29" s="25">
        <v>1.5</v>
      </c>
      <c r="D29" s="29" t="s">
        <v>190</v>
      </c>
    </row>
    <row r="30" spans="1:4" x14ac:dyDescent="0.2">
      <c r="A30" s="23" t="s">
        <v>203</v>
      </c>
      <c r="B30" s="24" t="s">
        <v>204</v>
      </c>
      <c r="C30" s="25">
        <v>0.11</v>
      </c>
      <c r="D30" s="25">
        <v>0.08</v>
      </c>
    </row>
    <row r="31" spans="1:4" x14ac:dyDescent="0.2">
      <c r="A31" s="23" t="s">
        <v>205</v>
      </c>
      <c r="B31" s="24" t="s">
        <v>206</v>
      </c>
      <c r="C31" s="25">
        <v>11.11</v>
      </c>
      <c r="D31" s="25">
        <v>8.4499999999999993</v>
      </c>
    </row>
    <row r="32" spans="1:4" x14ac:dyDescent="0.2">
      <c r="A32" s="23" t="s">
        <v>207</v>
      </c>
      <c r="B32" s="24" t="s">
        <v>208</v>
      </c>
      <c r="C32" s="25">
        <v>0.04</v>
      </c>
      <c r="D32" s="25">
        <v>0.03</v>
      </c>
    </row>
    <row r="33" spans="1:4" ht="25.5" x14ac:dyDescent="0.2">
      <c r="A33" s="26" t="s">
        <v>209</v>
      </c>
      <c r="B33" s="30" t="s">
        <v>210</v>
      </c>
      <c r="C33" s="28">
        <f>SUM(C23:C32)</f>
        <v>47.219999999999992</v>
      </c>
      <c r="D33" s="28">
        <f>D25+D26+D27+D28+D30+D31+D32</f>
        <v>18.160000000000004</v>
      </c>
    </row>
    <row r="34" spans="1:4" x14ac:dyDescent="0.2">
      <c r="A34" s="250" t="s">
        <v>211</v>
      </c>
      <c r="B34" s="250"/>
      <c r="C34" s="250"/>
      <c r="D34" s="250"/>
    </row>
    <row r="35" spans="1:4" x14ac:dyDescent="0.2">
      <c r="A35" s="23" t="s">
        <v>212</v>
      </c>
      <c r="B35" s="24" t="s">
        <v>213</v>
      </c>
      <c r="C35" s="25">
        <v>4.55</v>
      </c>
      <c r="D35" s="25">
        <v>3.46</v>
      </c>
    </row>
    <row r="36" spans="1:4" x14ac:dyDescent="0.2">
      <c r="A36" s="23" t="s">
        <v>214</v>
      </c>
      <c r="B36" s="24" t="s">
        <v>215</v>
      </c>
      <c r="C36" s="25">
        <v>0.11</v>
      </c>
      <c r="D36" s="25">
        <v>0.08</v>
      </c>
    </row>
    <row r="37" spans="1:4" x14ac:dyDescent="0.2">
      <c r="A37" s="23" t="s">
        <v>216</v>
      </c>
      <c r="B37" s="24" t="s">
        <v>217</v>
      </c>
      <c r="C37" s="25">
        <v>3.15</v>
      </c>
      <c r="D37" s="25">
        <v>2.4</v>
      </c>
    </row>
    <row r="38" spans="1:4" x14ac:dyDescent="0.2">
      <c r="A38" s="23" t="s">
        <v>218</v>
      </c>
      <c r="B38" s="24" t="s">
        <v>219</v>
      </c>
      <c r="C38" s="25">
        <v>2.61</v>
      </c>
      <c r="D38" s="25">
        <v>1.99</v>
      </c>
    </row>
    <row r="39" spans="1:4" x14ac:dyDescent="0.2">
      <c r="A39" s="23" t="s">
        <v>220</v>
      </c>
      <c r="B39" s="24" t="s">
        <v>221</v>
      </c>
      <c r="C39" s="25">
        <v>0.38</v>
      </c>
      <c r="D39" s="25">
        <v>0.28999999999999998</v>
      </c>
    </row>
    <row r="40" spans="1:4" ht="25.5" x14ac:dyDescent="0.2">
      <c r="A40" s="26" t="s">
        <v>222</v>
      </c>
      <c r="B40" s="30" t="s">
        <v>223</v>
      </c>
      <c r="C40" s="28">
        <f>SUM(C35:C39)</f>
        <v>10.8</v>
      </c>
      <c r="D40" s="28">
        <f>SUM(D35:D39)</f>
        <v>8.2199999999999989</v>
      </c>
    </row>
    <row r="41" spans="1:4" x14ac:dyDescent="0.2">
      <c r="A41" s="250" t="s">
        <v>224</v>
      </c>
      <c r="B41" s="250"/>
      <c r="C41" s="250"/>
      <c r="D41" s="250"/>
    </row>
    <row r="42" spans="1:4" ht="25.5" x14ac:dyDescent="0.2">
      <c r="A42" s="23" t="s">
        <v>225</v>
      </c>
      <c r="B42" s="31" t="s">
        <v>226</v>
      </c>
      <c r="C42" s="25">
        <v>17.850000000000001</v>
      </c>
      <c r="D42" s="25">
        <v>6.86</v>
      </c>
    </row>
    <row r="43" spans="1:4" ht="38.25" x14ac:dyDescent="0.2">
      <c r="A43" s="23" t="s">
        <v>227</v>
      </c>
      <c r="B43" s="31" t="s">
        <v>228</v>
      </c>
      <c r="C43" s="25">
        <v>0.41</v>
      </c>
      <c r="D43" s="25">
        <v>0.31</v>
      </c>
    </row>
    <row r="44" spans="1:4" x14ac:dyDescent="0.2">
      <c r="A44" s="26" t="s">
        <v>229</v>
      </c>
      <c r="B44" s="27" t="s">
        <v>186</v>
      </c>
      <c r="C44" s="28">
        <f>SUM(C42:C43)</f>
        <v>18.260000000000002</v>
      </c>
      <c r="D44" s="28">
        <f>SUM(D42:D43)</f>
        <v>7.17</v>
      </c>
    </row>
    <row r="45" spans="1:4" x14ac:dyDescent="0.2">
      <c r="A45" s="22"/>
      <c r="B45" s="22" t="s">
        <v>230</v>
      </c>
      <c r="C45" s="32">
        <f>C44+C40+C33+C21</f>
        <v>114.08</v>
      </c>
      <c r="D45" s="32">
        <f>D44+D40+D33+D21</f>
        <v>71.349999999999994</v>
      </c>
    </row>
    <row r="46" spans="1:4" x14ac:dyDescent="0.2">
      <c r="A46" s="20"/>
      <c r="B46" s="19"/>
      <c r="C46" s="19"/>
      <c r="D46" s="19"/>
    </row>
  </sheetData>
  <mergeCells count="6">
    <mergeCell ref="A41:D41"/>
    <mergeCell ref="A3:D3"/>
    <mergeCell ref="A5:D8"/>
    <mergeCell ref="A11:D11"/>
    <mergeCell ref="A22:D22"/>
    <mergeCell ref="A34:D34"/>
  </mergeCells>
  <pageMargins left="0.511811024" right="0.511811024" top="0.78740157499999996" bottom="0.78740157499999996" header="0.31496062000000002" footer="0.31496062000000002"/>
  <pageSetup paperSize="9" scale="3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7"/>
  <sheetViews>
    <sheetView tabSelected="1" view="pageBreakPreview" topLeftCell="A81" zoomScaleNormal="100" zoomScaleSheetLayoutView="100" workbookViewId="0">
      <selection sqref="A1:O28"/>
    </sheetView>
  </sheetViews>
  <sheetFormatPr defaultColWidth="11.19921875" defaultRowHeight="15" x14ac:dyDescent="0.2"/>
  <cols>
    <col min="1" max="1" width="6" style="145" customWidth="1"/>
    <col min="2" max="2" width="5.796875" style="145" customWidth="1"/>
    <col min="3" max="3" width="29.59765625" style="145" customWidth="1"/>
    <col min="4" max="4" width="5.19921875" style="145" customWidth="1"/>
    <col min="5" max="5" width="13.09765625" style="145" customWidth="1"/>
    <col min="6" max="6" width="11.69921875" style="145" customWidth="1"/>
    <col min="7" max="7" width="13.5" style="145" customWidth="1"/>
    <col min="8" max="8" width="11.19921875" style="145" customWidth="1"/>
    <col min="9" max="9" width="8" style="145" customWidth="1"/>
    <col min="10" max="10" width="11.19921875" style="166"/>
    <col min="11" max="11" width="11.09765625" style="145" customWidth="1"/>
    <col min="12" max="12" width="11.19921875" style="173"/>
    <col min="13" max="16384" width="11.19921875" style="145"/>
  </cols>
  <sheetData>
    <row r="1" spans="1:15" s="176" customFormat="1" x14ac:dyDescent="0.2">
      <c r="J1" s="166"/>
      <c r="L1" s="177"/>
    </row>
    <row r="2" spans="1:15" s="176" customFormat="1" x14ac:dyDescent="0.2">
      <c r="J2" s="166"/>
      <c r="L2" s="177"/>
    </row>
    <row r="3" spans="1:15" ht="33" customHeight="1" x14ac:dyDescent="0.2">
      <c r="A3" s="1"/>
      <c r="B3" s="1"/>
      <c r="C3" s="1"/>
      <c r="D3" s="1"/>
      <c r="E3" s="254" t="s">
        <v>401</v>
      </c>
      <c r="F3" s="254"/>
      <c r="G3" s="254"/>
      <c r="H3" s="1"/>
      <c r="I3" s="1"/>
    </row>
    <row r="4" spans="1:15" ht="45" customHeight="1" x14ac:dyDescent="0.2">
      <c r="A4" s="154">
        <v>2</v>
      </c>
      <c r="B4" s="155" t="s">
        <v>313</v>
      </c>
      <c r="C4" s="155" t="s">
        <v>31</v>
      </c>
      <c r="D4" s="155" t="s">
        <v>399</v>
      </c>
      <c r="E4" s="168">
        <v>1</v>
      </c>
      <c r="F4" s="168"/>
      <c r="G4" s="168"/>
      <c r="H4" s="169">
        <f>COMPOSIÇÕES!L32</f>
        <v>13937.88</v>
      </c>
      <c r="I4" s="55">
        <f>H4*1.25</f>
        <v>17422.349999999999</v>
      </c>
      <c r="J4" s="167">
        <f t="shared" ref="J4:J35" si="0">I4/$I$86</f>
        <v>7.7042887864255477E-2</v>
      </c>
      <c r="K4" s="171">
        <f>J4</f>
        <v>7.7042887864255477E-2</v>
      </c>
      <c r="L4" s="173" t="s">
        <v>185</v>
      </c>
      <c r="M4" s="145" t="s">
        <v>185</v>
      </c>
      <c r="N4" s="145">
        <v>9</v>
      </c>
      <c r="O4" s="166">
        <f>N4/$N$7</f>
        <v>0.10975609756097561</v>
      </c>
    </row>
    <row r="5" spans="1:15" ht="72" customHeight="1" x14ac:dyDescent="0.2">
      <c r="A5" s="121" t="s">
        <v>333</v>
      </c>
      <c r="B5" s="121">
        <v>103337</v>
      </c>
      <c r="C5" s="104" t="s">
        <v>49</v>
      </c>
      <c r="D5" s="103" t="s">
        <v>42</v>
      </c>
      <c r="E5" s="159">
        <v>175.8</v>
      </c>
      <c r="F5" s="111">
        <v>76.040000000000006</v>
      </c>
      <c r="G5" s="111"/>
      <c r="H5" s="111">
        <f>ROUND(E5*F5,2)</f>
        <v>13367.83</v>
      </c>
      <c r="I5" s="55">
        <f>H5*1.25</f>
        <v>16709.787499999999</v>
      </c>
      <c r="J5" s="167">
        <f t="shared" si="0"/>
        <v>7.389188511297487E-2</v>
      </c>
      <c r="K5" s="171">
        <f>K4+J5</f>
        <v>0.15093477297723035</v>
      </c>
      <c r="L5" s="173" t="s">
        <v>185</v>
      </c>
      <c r="M5" s="145" t="s">
        <v>209</v>
      </c>
      <c r="N5" s="145">
        <v>16</v>
      </c>
      <c r="O5" s="166">
        <f t="shared" ref="O5:O6" si="1">N5/$N$7</f>
        <v>0.1951219512195122</v>
      </c>
    </row>
    <row r="6" spans="1:15" ht="89.25" customHeight="1" x14ac:dyDescent="0.2">
      <c r="A6" s="120" t="s">
        <v>395</v>
      </c>
      <c r="B6" s="104"/>
      <c r="C6" s="104" t="s">
        <v>274</v>
      </c>
      <c r="D6" s="103" t="s">
        <v>150</v>
      </c>
      <c r="E6" s="54">
        <v>1</v>
      </c>
      <c r="F6" s="111">
        <v>13554.8</v>
      </c>
      <c r="G6" s="111"/>
      <c r="H6" s="111">
        <f>ROUND(E6*F6,2)</f>
        <v>13554.8</v>
      </c>
      <c r="I6" s="55">
        <f>H6*1.15</f>
        <v>15588.019999999999</v>
      </c>
      <c r="J6" s="167">
        <f t="shared" si="0"/>
        <v>6.8931348347712654E-2</v>
      </c>
      <c r="K6" s="171">
        <f t="shared" ref="K6:K69" si="2">K5+J6</f>
        <v>0.21986612132494299</v>
      </c>
      <c r="L6" s="173" t="s">
        <v>185</v>
      </c>
      <c r="M6" s="145" t="s">
        <v>222</v>
      </c>
      <c r="N6" s="145">
        <v>57</v>
      </c>
      <c r="O6" s="166">
        <f t="shared" si="1"/>
        <v>0.69512195121951215</v>
      </c>
    </row>
    <row r="7" spans="1:15" ht="118.5" customHeight="1" x14ac:dyDescent="0.2">
      <c r="A7" s="121" t="s">
        <v>398</v>
      </c>
      <c r="B7" s="104"/>
      <c r="C7" s="104" t="s">
        <v>277</v>
      </c>
      <c r="D7" s="103" t="s">
        <v>150</v>
      </c>
      <c r="E7" s="159">
        <v>3</v>
      </c>
      <c r="F7" s="111">
        <v>3420</v>
      </c>
      <c r="G7" s="111"/>
      <c r="H7" s="111">
        <f>E7*F7</f>
        <v>10260</v>
      </c>
      <c r="I7" s="55">
        <f>H7*1.15</f>
        <v>11798.999999999998</v>
      </c>
      <c r="J7" s="167">
        <f t="shared" si="0"/>
        <v>5.2176028716582452E-2</v>
      </c>
      <c r="K7" s="171">
        <f t="shared" si="2"/>
        <v>0.27204215004152543</v>
      </c>
      <c r="L7" s="173" t="s">
        <v>185</v>
      </c>
      <c r="N7" s="145">
        <f>SUM(N4:N6)</f>
        <v>82</v>
      </c>
    </row>
    <row r="8" spans="1:15" ht="54" customHeight="1" x14ac:dyDescent="0.2">
      <c r="A8" s="120" t="s">
        <v>344</v>
      </c>
      <c r="B8" s="121">
        <v>87263</v>
      </c>
      <c r="C8" s="104" t="s">
        <v>74</v>
      </c>
      <c r="D8" s="103" t="s">
        <v>42</v>
      </c>
      <c r="E8" s="54">
        <v>50</v>
      </c>
      <c r="F8" s="111">
        <v>180.93</v>
      </c>
      <c r="G8" s="111"/>
      <c r="H8" s="111">
        <f t="shared" ref="H8:H16" si="3">ROUND(E8*F8,2)</f>
        <v>9046.5</v>
      </c>
      <c r="I8" s="55">
        <f>H8*1.25</f>
        <v>11308.125</v>
      </c>
      <c r="J8" s="167">
        <f t="shared" si="0"/>
        <v>5.0005344074133741E-2</v>
      </c>
      <c r="K8" s="171">
        <f t="shared" si="2"/>
        <v>0.32204749411565919</v>
      </c>
      <c r="L8" s="173" t="s">
        <v>185</v>
      </c>
    </row>
    <row r="9" spans="1:15" ht="82.7" customHeight="1" x14ac:dyDescent="0.2">
      <c r="A9" s="120" t="s">
        <v>394</v>
      </c>
      <c r="B9" s="104"/>
      <c r="C9" s="104" t="s">
        <v>273</v>
      </c>
      <c r="D9" s="103" t="s">
        <v>150</v>
      </c>
      <c r="E9" s="54">
        <v>1</v>
      </c>
      <c r="F9" s="111">
        <v>8186</v>
      </c>
      <c r="G9" s="111"/>
      <c r="H9" s="111">
        <f t="shared" si="3"/>
        <v>8186</v>
      </c>
      <c r="I9" s="55">
        <f>H9*1.15</f>
        <v>9413.9</v>
      </c>
      <c r="J9" s="167">
        <f t="shared" si="0"/>
        <v>4.162894454911735E-2</v>
      </c>
      <c r="K9" s="171">
        <f t="shared" si="2"/>
        <v>0.36367643866477656</v>
      </c>
      <c r="L9" s="173" t="s">
        <v>185</v>
      </c>
    </row>
    <row r="10" spans="1:15" ht="48" customHeight="1" x14ac:dyDescent="0.2">
      <c r="A10" s="120" t="s">
        <v>393</v>
      </c>
      <c r="B10" s="104"/>
      <c r="C10" s="104" t="s">
        <v>272</v>
      </c>
      <c r="D10" s="103" t="s">
        <v>150</v>
      </c>
      <c r="E10" s="54">
        <v>2</v>
      </c>
      <c r="F10" s="111">
        <v>3950</v>
      </c>
      <c r="G10" s="111"/>
      <c r="H10" s="111">
        <f t="shared" si="3"/>
        <v>7900</v>
      </c>
      <c r="I10" s="55">
        <f>H10*1.15</f>
        <v>9085</v>
      </c>
      <c r="J10" s="167">
        <f t="shared" si="0"/>
        <v>4.0174525035185323E-2</v>
      </c>
      <c r="K10" s="171">
        <f t="shared" si="2"/>
        <v>0.40385096369996187</v>
      </c>
      <c r="L10" s="173" t="s">
        <v>185</v>
      </c>
    </row>
    <row r="11" spans="1:15" ht="44.25" customHeight="1" x14ac:dyDescent="0.2">
      <c r="A11" s="144" t="s">
        <v>384</v>
      </c>
      <c r="B11" s="144">
        <v>96111</v>
      </c>
      <c r="C11" s="147" t="s">
        <v>128</v>
      </c>
      <c r="D11" s="148" t="s">
        <v>42</v>
      </c>
      <c r="E11" s="159">
        <v>96.12</v>
      </c>
      <c r="F11" s="111">
        <v>66.790000000000006</v>
      </c>
      <c r="G11" s="111"/>
      <c r="H11" s="111">
        <f t="shared" si="3"/>
        <v>6419.85</v>
      </c>
      <c r="I11" s="55">
        <f t="shared" ref="I11:I25" si="4">H11*1.25</f>
        <v>8024.8125</v>
      </c>
      <c r="J11" s="167">
        <f t="shared" si="0"/>
        <v>3.548629946988642E-2</v>
      </c>
      <c r="K11" s="171">
        <f t="shared" si="2"/>
        <v>0.43933726316984828</v>
      </c>
      <c r="L11" s="173" t="s">
        <v>185</v>
      </c>
    </row>
    <row r="12" spans="1:15" ht="63" customHeight="1" x14ac:dyDescent="0.2">
      <c r="A12" s="146" t="s">
        <v>336</v>
      </c>
      <c r="B12" s="146">
        <v>94204</v>
      </c>
      <c r="C12" s="147" t="s">
        <v>62</v>
      </c>
      <c r="D12" s="148" t="s">
        <v>42</v>
      </c>
      <c r="E12" s="159">
        <v>137</v>
      </c>
      <c r="F12" s="111">
        <v>46.34</v>
      </c>
      <c r="G12" s="111"/>
      <c r="H12" s="111">
        <f t="shared" si="3"/>
        <v>6348.58</v>
      </c>
      <c r="I12" s="55">
        <f t="shared" si="4"/>
        <v>7935.7250000000004</v>
      </c>
      <c r="J12" s="167">
        <f t="shared" si="0"/>
        <v>3.5092348121612119E-2</v>
      </c>
      <c r="K12" s="171">
        <f t="shared" si="2"/>
        <v>0.47442961129146038</v>
      </c>
      <c r="L12" s="173" t="s">
        <v>185</v>
      </c>
    </row>
    <row r="13" spans="1:15" ht="85.5" customHeight="1" x14ac:dyDescent="0.2">
      <c r="A13" s="120" t="s">
        <v>328</v>
      </c>
      <c r="B13" s="121">
        <v>103337</v>
      </c>
      <c r="C13" s="104" t="s">
        <v>49</v>
      </c>
      <c r="D13" s="103" t="s">
        <v>42</v>
      </c>
      <c r="E13" s="54">
        <v>80</v>
      </c>
      <c r="F13" s="111">
        <v>76.040000000000006</v>
      </c>
      <c r="G13" s="111"/>
      <c r="H13" s="111">
        <f t="shared" si="3"/>
        <v>6083.2</v>
      </c>
      <c r="I13" s="55">
        <f t="shared" si="4"/>
        <v>7604</v>
      </c>
      <c r="J13" s="167">
        <f t="shared" si="0"/>
        <v>3.3625436253995507E-2</v>
      </c>
      <c r="K13" s="171">
        <f t="shared" si="2"/>
        <v>0.50805504754545594</v>
      </c>
      <c r="L13" s="173" t="s">
        <v>209</v>
      </c>
    </row>
    <row r="14" spans="1:15" ht="54" customHeight="1" x14ac:dyDescent="0.2">
      <c r="A14" s="146" t="s">
        <v>338</v>
      </c>
      <c r="B14" s="146">
        <v>94805</v>
      </c>
      <c r="C14" s="147" t="s">
        <v>66</v>
      </c>
      <c r="D14" s="148" t="s">
        <v>15</v>
      </c>
      <c r="E14" s="158">
        <v>6</v>
      </c>
      <c r="F14" s="162">
        <v>858.23</v>
      </c>
      <c r="G14" s="162"/>
      <c r="H14" s="162">
        <f t="shared" si="3"/>
        <v>5149.38</v>
      </c>
      <c r="I14" s="163">
        <f t="shared" si="4"/>
        <v>6436.7250000000004</v>
      </c>
      <c r="J14" s="167">
        <f t="shared" si="0"/>
        <v>2.8463662042609056E-2</v>
      </c>
      <c r="K14" s="171">
        <f t="shared" si="2"/>
        <v>0.53651870958806502</v>
      </c>
      <c r="L14" s="173" t="s">
        <v>209</v>
      </c>
    </row>
    <row r="15" spans="1:15" ht="95.25" customHeight="1" x14ac:dyDescent="0.2">
      <c r="A15" s="120" t="s">
        <v>349</v>
      </c>
      <c r="B15" s="121">
        <v>87264</v>
      </c>
      <c r="C15" s="104" t="s">
        <v>81</v>
      </c>
      <c r="D15" s="103" t="s">
        <v>42</v>
      </c>
      <c r="E15" s="54">
        <v>60.5</v>
      </c>
      <c r="F15" s="111">
        <v>76.099999999999994</v>
      </c>
      <c r="G15" s="111"/>
      <c r="H15" s="111">
        <f t="shared" si="3"/>
        <v>4604.05</v>
      </c>
      <c r="I15" s="55">
        <f t="shared" si="4"/>
        <v>5755.0625</v>
      </c>
      <c r="J15" s="167">
        <f t="shared" si="0"/>
        <v>2.5449301319241193E-2</v>
      </c>
      <c r="K15" s="171">
        <f t="shared" si="2"/>
        <v>0.56196801090730619</v>
      </c>
      <c r="L15" s="173" t="s">
        <v>209</v>
      </c>
    </row>
    <row r="16" spans="1:15" ht="70.5" customHeight="1" x14ac:dyDescent="0.2">
      <c r="A16" s="120" t="s">
        <v>385</v>
      </c>
      <c r="B16" s="121">
        <v>88497</v>
      </c>
      <c r="C16" s="104" t="s">
        <v>131</v>
      </c>
      <c r="D16" s="103" t="s">
        <v>42</v>
      </c>
      <c r="E16" s="54">
        <v>291.10000000000002</v>
      </c>
      <c r="F16" s="111">
        <v>15.69</v>
      </c>
      <c r="G16" s="111"/>
      <c r="H16" s="111">
        <f t="shared" si="3"/>
        <v>4567.3599999999997</v>
      </c>
      <c r="I16" s="55">
        <f t="shared" si="4"/>
        <v>5709.2</v>
      </c>
      <c r="J16" s="167">
        <f t="shared" si="0"/>
        <v>2.5246494037521192E-2</v>
      </c>
      <c r="K16" s="171">
        <f t="shared" si="2"/>
        <v>0.58721450494482741</v>
      </c>
      <c r="L16" s="173" t="s">
        <v>209</v>
      </c>
    </row>
    <row r="17" spans="1:12" ht="16.7" customHeight="1" x14ac:dyDescent="0.2">
      <c r="A17" s="164" t="s">
        <v>320</v>
      </c>
      <c r="B17" s="164" t="s">
        <v>312</v>
      </c>
      <c r="C17" s="164" t="s">
        <v>17</v>
      </c>
      <c r="D17" s="172" t="s">
        <v>150</v>
      </c>
      <c r="E17" s="130">
        <v>1</v>
      </c>
      <c r="F17" s="109"/>
      <c r="G17" s="109"/>
      <c r="H17" s="139">
        <f>COMPOSIÇÕES!L28</f>
        <v>4535.58</v>
      </c>
      <c r="I17" s="48">
        <f t="shared" si="4"/>
        <v>5669.4750000000004</v>
      </c>
      <c r="J17" s="167">
        <f t="shared" si="0"/>
        <v>2.5070827223319464E-2</v>
      </c>
      <c r="K17" s="171">
        <f t="shared" si="2"/>
        <v>0.61228533216814685</v>
      </c>
      <c r="L17" s="173" t="s">
        <v>209</v>
      </c>
    </row>
    <row r="18" spans="1:12" ht="81.75" customHeight="1" x14ac:dyDescent="0.2">
      <c r="A18" s="120" t="s">
        <v>368</v>
      </c>
      <c r="B18" s="121">
        <v>98078</v>
      </c>
      <c r="C18" s="104" t="s">
        <v>108</v>
      </c>
      <c r="D18" s="103" t="s">
        <v>15</v>
      </c>
      <c r="E18" s="54">
        <v>1</v>
      </c>
      <c r="F18" s="111">
        <v>4261.21</v>
      </c>
      <c r="G18" s="111"/>
      <c r="H18" s="111">
        <f t="shared" ref="H18:H27" si="5">ROUND(E18*F18,2)</f>
        <v>4261.21</v>
      </c>
      <c r="I18" s="55">
        <f t="shared" si="4"/>
        <v>5326.5124999999998</v>
      </c>
      <c r="J18" s="167">
        <f t="shared" si="0"/>
        <v>2.3554222320470837E-2</v>
      </c>
      <c r="K18" s="171">
        <f t="shared" si="2"/>
        <v>0.63583955448861773</v>
      </c>
      <c r="L18" s="173" t="s">
        <v>209</v>
      </c>
    </row>
    <row r="19" spans="1:12" ht="108" customHeight="1" x14ac:dyDescent="0.2">
      <c r="A19" s="120" t="s">
        <v>341</v>
      </c>
      <c r="B19" s="121">
        <v>100661</v>
      </c>
      <c r="C19" s="104" t="s">
        <v>69</v>
      </c>
      <c r="D19" s="103" t="s">
        <v>42</v>
      </c>
      <c r="E19" s="54">
        <v>6</v>
      </c>
      <c r="F19" s="111">
        <v>640.55999999999995</v>
      </c>
      <c r="G19" s="111"/>
      <c r="H19" s="111">
        <f t="shared" si="5"/>
        <v>3843.36</v>
      </c>
      <c r="I19" s="55">
        <f t="shared" si="4"/>
        <v>4804.2</v>
      </c>
      <c r="J19" s="167">
        <f t="shared" si="0"/>
        <v>2.1244518786355238E-2</v>
      </c>
      <c r="K19" s="171">
        <f t="shared" si="2"/>
        <v>0.65708407327497298</v>
      </c>
      <c r="L19" s="173" t="s">
        <v>209</v>
      </c>
    </row>
    <row r="20" spans="1:12" ht="78" customHeight="1" x14ac:dyDescent="0.2">
      <c r="A20" s="120" t="s">
        <v>343</v>
      </c>
      <c r="B20" s="121">
        <v>87632</v>
      </c>
      <c r="C20" s="104" t="s">
        <v>73</v>
      </c>
      <c r="D20" s="103" t="s">
        <v>42</v>
      </c>
      <c r="E20" s="54">
        <v>93.09</v>
      </c>
      <c r="F20" s="111">
        <v>41.15</v>
      </c>
      <c r="G20" s="111"/>
      <c r="H20" s="111">
        <f t="shared" si="5"/>
        <v>3830.65</v>
      </c>
      <c r="I20" s="55">
        <f t="shared" si="4"/>
        <v>4788.3125</v>
      </c>
      <c r="J20" s="167">
        <f t="shared" si="0"/>
        <v>2.1174263115854797E-2</v>
      </c>
      <c r="K20" s="171">
        <f t="shared" si="2"/>
        <v>0.67825833639082778</v>
      </c>
      <c r="L20" s="173" t="s">
        <v>209</v>
      </c>
    </row>
    <row r="21" spans="1:12" ht="61.5" customHeight="1" x14ac:dyDescent="0.2">
      <c r="A21" s="146" t="s">
        <v>345</v>
      </c>
      <c r="B21" s="146">
        <v>94992</v>
      </c>
      <c r="C21" s="147" t="s">
        <v>75</v>
      </c>
      <c r="D21" s="148" t="s">
        <v>42</v>
      </c>
      <c r="E21" s="159">
        <v>30.2</v>
      </c>
      <c r="F21" s="111">
        <v>100.19</v>
      </c>
      <c r="G21" s="111"/>
      <c r="H21" s="111">
        <f t="shared" si="5"/>
        <v>3025.74</v>
      </c>
      <c r="I21" s="55">
        <f t="shared" si="4"/>
        <v>3782.1749999999997</v>
      </c>
      <c r="J21" s="167">
        <f t="shared" si="0"/>
        <v>1.6725050547600664E-2</v>
      </c>
      <c r="K21" s="171">
        <f t="shared" si="2"/>
        <v>0.69498338693842843</v>
      </c>
      <c r="L21" s="173" t="s">
        <v>209</v>
      </c>
    </row>
    <row r="22" spans="1:12" ht="79.5" customHeight="1" x14ac:dyDescent="0.2">
      <c r="A22" s="120" t="s">
        <v>342</v>
      </c>
      <c r="B22" s="121">
        <v>94807</v>
      </c>
      <c r="C22" s="104" t="s">
        <v>70</v>
      </c>
      <c r="D22" s="104" t="s">
        <v>15</v>
      </c>
      <c r="E22" s="54">
        <v>4</v>
      </c>
      <c r="F22" s="111">
        <v>723.12</v>
      </c>
      <c r="G22" s="111"/>
      <c r="H22" s="111">
        <f t="shared" si="5"/>
        <v>2892.48</v>
      </c>
      <c r="I22" s="55">
        <f t="shared" si="4"/>
        <v>3615.6</v>
      </c>
      <c r="J22" s="167">
        <f t="shared" si="0"/>
        <v>1.598844388742059E-2</v>
      </c>
      <c r="K22" s="171">
        <f t="shared" si="2"/>
        <v>0.71097183082584903</v>
      </c>
      <c r="L22" s="173" t="s">
        <v>209</v>
      </c>
    </row>
    <row r="23" spans="1:12" ht="54.75" customHeight="1" x14ac:dyDescent="0.2">
      <c r="A23" s="120" t="s">
        <v>383</v>
      </c>
      <c r="B23" s="121">
        <v>86893</v>
      </c>
      <c r="C23" s="104" t="s">
        <v>125</v>
      </c>
      <c r="D23" s="103" t="s">
        <v>15</v>
      </c>
      <c r="E23" s="54">
        <v>3</v>
      </c>
      <c r="F23" s="111">
        <v>915.63</v>
      </c>
      <c r="G23" s="111"/>
      <c r="H23" s="111">
        <f t="shared" si="5"/>
        <v>2746.89</v>
      </c>
      <c r="I23" s="55">
        <f t="shared" si="4"/>
        <v>3433.6124999999997</v>
      </c>
      <c r="J23" s="167">
        <f t="shared" si="0"/>
        <v>1.518368204098792E-2</v>
      </c>
      <c r="K23" s="171">
        <f t="shared" si="2"/>
        <v>0.72615551286683699</v>
      </c>
      <c r="L23" s="173" t="s">
        <v>209</v>
      </c>
    </row>
    <row r="24" spans="1:12" ht="58.5" customHeight="1" x14ac:dyDescent="0.2">
      <c r="A24" s="120" t="s">
        <v>322</v>
      </c>
      <c r="B24" s="121">
        <v>10775</v>
      </c>
      <c r="C24" s="128" t="s">
        <v>24</v>
      </c>
      <c r="D24" s="103" t="s">
        <v>25</v>
      </c>
      <c r="E24" s="54">
        <v>3</v>
      </c>
      <c r="F24" s="111">
        <v>895</v>
      </c>
      <c r="G24" s="111"/>
      <c r="H24" s="111">
        <f t="shared" si="5"/>
        <v>2685</v>
      </c>
      <c r="I24" s="98">
        <f t="shared" si="4"/>
        <v>3356.25</v>
      </c>
      <c r="J24" s="167">
        <f t="shared" si="0"/>
        <v>1.4841579488094744E-2</v>
      </c>
      <c r="K24" s="171">
        <f t="shared" si="2"/>
        <v>0.74099709235493172</v>
      </c>
      <c r="L24" s="173" t="s">
        <v>209</v>
      </c>
    </row>
    <row r="25" spans="1:12" ht="51" customHeight="1" x14ac:dyDescent="0.2">
      <c r="A25" s="146" t="s">
        <v>337</v>
      </c>
      <c r="B25" s="146">
        <v>100395</v>
      </c>
      <c r="C25" s="147" t="s">
        <v>63</v>
      </c>
      <c r="D25" s="148" t="s">
        <v>42</v>
      </c>
      <c r="E25" s="159">
        <v>100</v>
      </c>
      <c r="F25" s="111">
        <v>23.15</v>
      </c>
      <c r="G25" s="111"/>
      <c r="H25" s="111">
        <f t="shared" si="5"/>
        <v>2315</v>
      </c>
      <c r="I25" s="55">
        <f t="shared" si="4"/>
        <v>2893.75</v>
      </c>
      <c r="J25" s="167">
        <f t="shared" si="0"/>
        <v>1.2796371141504406E-2</v>
      </c>
      <c r="K25" s="171">
        <f t="shared" si="2"/>
        <v>0.75379346349643617</v>
      </c>
      <c r="L25" s="173" t="s">
        <v>209</v>
      </c>
    </row>
    <row r="26" spans="1:12" ht="45.75" customHeight="1" x14ac:dyDescent="0.2">
      <c r="A26" s="120" t="s">
        <v>396</v>
      </c>
      <c r="B26" s="104"/>
      <c r="C26" s="104" t="s">
        <v>275</v>
      </c>
      <c r="D26" s="103" t="s">
        <v>150</v>
      </c>
      <c r="E26" s="54">
        <v>1</v>
      </c>
      <c r="F26" s="111">
        <v>2504.8000000000002</v>
      </c>
      <c r="G26" s="111"/>
      <c r="H26" s="111">
        <f t="shared" si="5"/>
        <v>2504.8000000000002</v>
      </c>
      <c r="I26" s="55">
        <f>H26*1.15</f>
        <v>2880.52</v>
      </c>
      <c r="J26" s="167">
        <f t="shared" si="0"/>
        <v>1.2737867127611671E-2</v>
      </c>
      <c r="K26" s="171">
        <f t="shared" si="2"/>
        <v>0.76653133062404788</v>
      </c>
      <c r="L26" s="173" t="s">
        <v>209</v>
      </c>
    </row>
    <row r="27" spans="1:12" ht="71.25" customHeight="1" x14ac:dyDescent="0.2">
      <c r="A27" s="120" t="s">
        <v>326</v>
      </c>
      <c r="B27" s="121">
        <v>100937</v>
      </c>
      <c r="C27" s="104" t="s">
        <v>43</v>
      </c>
      <c r="D27" s="103" t="s">
        <v>44</v>
      </c>
      <c r="E27" s="54">
        <v>250</v>
      </c>
      <c r="F27" s="111">
        <v>8.86</v>
      </c>
      <c r="G27" s="111"/>
      <c r="H27" s="111">
        <f t="shared" si="5"/>
        <v>2215</v>
      </c>
      <c r="I27" s="55">
        <f>H27*1.25</f>
        <v>2768.75</v>
      </c>
      <c r="J27" s="167">
        <f t="shared" si="0"/>
        <v>1.2243612128912423E-2</v>
      </c>
      <c r="K27" s="171">
        <f t="shared" si="2"/>
        <v>0.77877494275296033</v>
      </c>
      <c r="L27" s="173" t="s">
        <v>209</v>
      </c>
    </row>
    <row r="28" spans="1:12" ht="41.25" customHeight="1" x14ac:dyDescent="0.2">
      <c r="A28" s="153" t="s">
        <v>319</v>
      </c>
      <c r="B28" s="127" t="s">
        <v>311</v>
      </c>
      <c r="C28" s="127" t="s">
        <v>400</v>
      </c>
      <c r="D28" s="127" t="s">
        <v>150</v>
      </c>
      <c r="E28" s="161">
        <v>1</v>
      </c>
      <c r="F28" s="112"/>
      <c r="G28" s="112"/>
      <c r="H28" s="139">
        <f>COMPOSIÇÕES!L24</f>
        <v>2211.3000000000002</v>
      </c>
      <c r="I28" s="48">
        <f>H28*1.25</f>
        <v>2764.125</v>
      </c>
      <c r="J28" s="167">
        <f t="shared" si="0"/>
        <v>1.222316004544652E-2</v>
      </c>
      <c r="K28" s="171">
        <f t="shared" si="2"/>
        <v>0.79099810279840688</v>
      </c>
      <c r="L28" s="173" t="s">
        <v>209</v>
      </c>
    </row>
    <row r="29" spans="1:12" ht="94.15" customHeight="1" x14ac:dyDescent="0.2">
      <c r="A29" s="120" t="s">
        <v>372</v>
      </c>
      <c r="B29" s="121">
        <v>89714</v>
      </c>
      <c r="C29" s="104" t="s">
        <v>112</v>
      </c>
      <c r="D29" s="103" t="s">
        <v>38</v>
      </c>
      <c r="E29" s="54">
        <v>60</v>
      </c>
      <c r="F29" s="111">
        <v>33.479999999999997</v>
      </c>
      <c r="G29" s="111"/>
      <c r="H29" s="111">
        <f t="shared" ref="H29:H60" si="6">ROUND(E29*F29,2)</f>
        <v>2008.8</v>
      </c>
      <c r="I29" s="55">
        <f>H29*1.25</f>
        <v>2511</v>
      </c>
      <c r="J29" s="167">
        <f t="shared" si="0"/>
        <v>1.1103823044947754E-2</v>
      </c>
      <c r="K29" s="171">
        <f t="shared" si="2"/>
        <v>0.8021019258433546</v>
      </c>
      <c r="L29" s="173" t="s">
        <v>222</v>
      </c>
    </row>
    <row r="30" spans="1:12" ht="71.25" customHeight="1" x14ac:dyDescent="0.2">
      <c r="A30" s="120" t="s">
        <v>329</v>
      </c>
      <c r="B30" s="104">
        <v>92263</v>
      </c>
      <c r="C30" s="104" t="s">
        <v>52</v>
      </c>
      <c r="D30" s="103" t="s">
        <v>42</v>
      </c>
      <c r="E30" s="58">
        <v>10</v>
      </c>
      <c r="F30" s="111">
        <v>198.38</v>
      </c>
      <c r="G30" s="111"/>
      <c r="H30" s="111">
        <f t="shared" si="6"/>
        <v>1983.8</v>
      </c>
      <c r="I30" s="59">
        <f>H30*1.25</f>
        <v>2479.75</v>
      </c>
      <c r="J30" s="167">
        <f t="shared" si="0"/>
        <v>1.0965633291799759E-2</v>
      </c>
      <c r="K30" s="171">
        <f t="shared" si="2"/>
        <v>0.81306755913515438</v>
      </c>
      <c r="L30" s="173" t="s">
        <v>222</v>
      </c>
    </row>
    <row r="31" spans="1:12" ht="92.25" customHeight="1" x14ac:dyDescent="0.2">
      <c r="A31" s="146" t="s">
        <v>351</v>
      </c>
      <c r="B31" s="147">
        <v>93139</v>
      </c>
      <c r="C31" s="156" t="s">
        <v>85</v>
      </c>
      <c r="D31" s="157" t="s">
        <v>15</v>
      </c>
      <c r="E31" s="160">
        <v>10</v>
      </c>
      <c r="F31" s="162">
        <v>189.71</v>
      </c>
      <c r="G31" s="111"/>
      <c r="H31" s="111">
        <f t="shared" si="6"/>
        <v>1897.1</v>
      </c>
      <c r="I31" s="163">
        <f>H31*1.25</f>
        <v>2371.375</v>
      </c>
      <c r="J31" s="167">
        <f t="shared" si="0"/>
        <v>1.0486391227882509E-2</v>
      </c>
      <c r="K31" s="171">
        <f t="shared" si="2"/>
        <v>0.82355395036303691</v>
      </c>
      <c r="L31" s="173" t="s">
        <v>222</v>
      </c>
    </row>
    <row r="32" spans="1:12" ht="63.75" customHeight="1" x14ac:dyDescent="0.2">
      <c r="A32" s="120" t="s">
        <v>390</v>
      </c>
      <c r="B32" s="104"/>
      <c r="C32" s="104" t="s">
        <v>269</v>
      </c>
      <c r="D32" s="103" t="s">
        <v>150</v>
      </c>
      <c r="E32" s="54">
        <v>30</v>
      </c>
      <c r="F32" s="111">
        <v>63</v>
      </c>
      <c r="G32" s="111"/>
      <c r="H32" s="111">
        <f t="shared" si="6"/>
        <v>1890</v>
      </c>
      <c r="I32" s="55">
        <f>H32*1.15</f>
        <v>2173.5</v>
      </c>
      <c r="J32" s="167">
        <f t="shared" si="0"/>
        <v>9.6113737109494012E-3</v>
      </c>
      <c r="K32" s="171">
        <f t="shared" si="2"/>
        <v>0.83316532407398636</v>
      </c>
      <c r="L32" s="173" t="s">
        <v>222</v>
      </c>
    </row>
    <row r="33" spans="1:12" ht="82.7" customHeight="1" x14ac:dyDescent="0.2">
      <c r="A33" s="146" t="s">
        <v>347</v>
      </c>
      <c r="B33" s="146">
        <v>87535</v>
      </c>
      <c r="C33" s="147" t="s">
        <v>79</v>
      </c>
      <c r="D33" s="148" t="s">
        <v>42</v>
      </c>
      <c r="E33" s="149">
        <v>60.5</v>
      </c>
      <c r="F33" s="111">
        <v>27.44</v>
      </c>
      <c r="G33" s="111"/>
      <c r="H33" s="150">
        <f t="shared" si="6"/>
        <v>1660.12</v>
      </c>
      <c r="I33" s="151">
        <f t="shared" ref="I33:I41" si="7">H33*1.25</f>
        <v>2075.1499999999996</v>
      </c>
      <c r="J33" s="167">
        <f t="shared" si="0"/>
        <v>9.176462919842027E-3</v>
      </c>
      <c r="K33" s="171">
        <f t="shared" si="2"/>
        <v>0.84234178699382833</v>
      </c>
      <c r="L33" s="173" t="s">
        <v>222</v>
      </c>
    </row>
    <row r="34" spans="1:12" ht="82.7" customHeight="1" x14ac:dyDescent="0.2">
      <c r="A34" s="144" t="s">
        <v>334</v>
      </c>
      <c r="B34" s="121">
        <v>101162</v>
      </c>
      <c r="C34" s="104" t="s">
        <v>58</v>
      </c>
      <c r="D34" s="103" t="s">
        <v>42</v>
      </c>
      <c r="E34" s="54">
        <v>10.96</v>
      </c>
      <c r="F34" s="111">
        <v>151.19999999999999</v>
      </c>
      <c r="G34" s="111"/>
      <c r="H34" s="111">
        <f t="shared" si="6"/>
        <v>1657.15</v>
      </c>
      <c r="I34" s="55">
        <f t="shared" si="7"/>
        <v>2071.4375</v>
      </c>
      <c r="J34" s="167">
        <f t="shared" si="0"/>
        <v>9.1600459771680465E-3</v>
      </c>
      <c r="K34" s="171">
        <f t="shared" si="2"/>
        <v>0.85150183297099635</v>
      </c>
      <c r="L34" s="173" t="s">
        <v>222</v>
      </c>
    </row>
    <row r="35" spans="1:12" ht="58.5" customHeight="1" x14ac:dyDescent="0.2">
      <c r="A35" s="146" t="s">
        <v>365</v>
      </c>
      <c r="B35" s="121">
        <v>97902</v>
      </c>
      <c r="C35" s="104" t="s">
        <v>105</v>
      </c>
      <c r="D35" s="103" t="s">
        <v>15</v>
      </c>
      <c r="E35" s="54">
        <v>3</v>
      </c>
      <c r="F35" s="111">
        <v>549.74</v>
      </c>
      <c r="G35" s="111"/>
      <c r="H35" s="111">
        <f t="shared" si="6"/>
        <v>1649.22</v>
      </c>
      <c r="I35" s="55">
        <f t="shared" si="7"/>
        <v>2061.5250000000001</v>
      </c>
      <c r="J35" s="167">
        <f t="shared" si="0"/>
        <v>9.116212187469502E-3</v>
      </c>
      <c r="K35" s="171">
        <f t="shared" si="2"/>
        <v>0.86061804515846585</v>
      </c>
      <c r="L35" s="173" t="s">
        <v>222</v>
      </c>
    </row>
    <row r="36" spans="1:12" ht="56.25" customHeight="1" x14ac:dyDescent="0.2">
      <c r="A36" s="146" t="s">
        <v>346</v>
      </c>
      <c r="B36" s="146">
        <v>87878</v>
      </c>
      <c r="C36" s="147" t="s">
        <v>78</v>
      </c>
      <c r="D36" s="148" t="s">
        <v>42</v>
      </c>
      <c r="E36" s="158">
        <v>351.6</v>
      </c>
      <c r="F36" s="162">
        <v>4.22</v>
      </c>
      <c r="G36" s="111"/>
      <c r="H36" s="162">
        <f t="shared" si="6"/>
        <v>1483.75</v>
      </c>
      <c r="I36" s="163">
        <f t="shared" si="7"/>
        <v>1854.6875</v>
      </c>
      <c r="J36" s="167">
        <f t="shared" ref="J36:J67" si="8">I36/$I$86</f>
        <v>8.2015618493335475E-3</v>
      </c>
      <c r="K36" s="171">
        <f t="shared" si="2"/>
        <v>0.86881960700779937</v>
      </c>
      <c r="L36" s="173" t="s">
        <v>222</v>
      </c>
    </row>
    <row r="37" spans="1:12" ht="58.5" customHeight="1" x14ac:dyDescent="0.2">
      <c r="A37" s="120" t="s">
        <v>381</v>
      </c>
      <c r="B37" s="121">
        <v>100863</v>
      </c>
      <c r="C37" s="104" t="s">
        <v>123</v>
      </c>
      <c r="D37" s="103" t="s">
        <v>15</v>
      </c>
      <c r="E37" s="54">
        <v>2</v>
      </c>
      <c r="F37" s="111">
        <v>644.53</v>
      </c>
      <c r="G37" s="111"/>
      <c r="H37" s="111">
        <f t="shared" si="6"/>
        <v>1289.06</v>
      </c>
      <c r="I37" s="55">
        <f t="shared" si="7"/>
        <v>1611.3249999999998</v>
      </c>
      <c r="J37" s="167">
        <f t="shared" si="8"/>
        <v>7.1253953277182151E-3</v>
      </c>
      <c r="K37" s="171">
        <f t="shared" si="2"/>
        <v>0.87594500233551753</v>
      </c>
      <c r="L37" s="173" t="s">
        <v>222</v>
      </c>
    </row>
    <row r="38" spans="1:12" ht="28.5" customHeight="1" x14ac:dyDescent="0.2">
      <c r="A38" s="120" t="s">
        <v>323</v>
      </c>
      <c r="B38" s="122">
        <v>103689</v>
      </c>
      <c r="C38" s="128" t="s">
        <v>26</v>
      </c>
      <c r="D38" s="102" t="s">
        <v>27</v>
      </c>
      <c r="E38" s="56">
        <v>4</v>
      </c>
      <c r="F38" s="133">
        <v>311.55</v>
      </c>
      <c r="G38" s="133"/>
      <c r="H38" s="133">
        <f t="shared" si="6"/>
        <v>1246.2</v>
      </c>
      <c r="I38" s="99">
        <f t="shared" si="7"/>
        <v>1557.75</v>
      </c>
      <c r="J38" s="167">
        <f t="shared" si="8"/>
        <v>6.8884828149212924E-3</v>
      </c>
      <c r="K38" s="171">
        <f t="shared" si="2"/>
        <v>0.8828334851504388</v>
      </c>
      <c r="L38" s="173" t="s">
        <v>222</v>
      </c>
    </row>
    <row r="39" spans="1:12" ht="78" customHeight="1" x14ac:dyDescent="0.2">
      <c r="A39" s="120" t="s">
        <v>389</v>
      </c>
      <c r="B39" s="121">
        <v>99805</v>
      </c>
      <c r="C39" s="104" t="s">
        <v>137</v>
      </c>
      <c r="D39" s="103" t="s">
        <v>42</v>
      </c>
      <c r="E39" s="54">
        <v>120</v>
      </c>
      <c r="F39" s="111">
        <v>10.19</v>
      </c>
      <c r="G39" s="111"/>
      <c r="H39" s="111">
        <f t="shared" si="6"/>
        <v>1222.8</v>
      </c>
      <c r="I39" s="55">
        <f t="shared" si="7"/>
        <v>1528.5</v>
      </c>
      <c r="J39" s="167">
        <f t="shared" si="8"/>
        <v>6.7591372059747678E-3</v>
      </c>
      <c r="K39" s="171">
        <f t="shared" si="2"/>
        <v>0.88959262235641356</v>
      </c>
      <c r="L39" s="173" t="s">
        <v>222</v>
      </c>
    </row>
    <row r="40" spans="1:12" ht="80.25" customHeight="1" x14ac:dyDescent="0.2">
      <c r="A40" s="146" t="s">
        <v>350</v>
      </c>
      <c r="B40" s="147">
        <v>93128</v>
      </c>
      <c r="C40" s="147" t="s">
        <v>84</v>
      </c>
      <c r="D40" s="148" t="s">
        <v>15</v>
      </c>
      <c r="E40" s="158">
        <v>9</v>
      </c>
      <c r="F40" s="162">
        <v>130.80000000000001</v>
      </c>
      <c r="G40" s="111"/>
      <c r="H40" s="162">
        <f t="shared" si="6"/>
        <v>1177.2</v>
      </c>
      <c r="I40" s="163">
        <f t="shared" si="7"/>
        <v>1471.5</v>
      </c>
      <c r="J40" s="167">
        <f t="shared" si="8"/>
        <v>6.5070790962328236E-3</v>
      </c>
      <c r="K40" s="171">
        <f t="shared" si="2"/>
        <v>0.89609970145264639</v>
      </c>
      <c r="L40" s="173" t="s">
        <v>222</v>
      </c>
    </row>
    <row r="41" spans="1:12" ht="96" customHeight="1" x14ac:dyDescent="0.2">
      <c r="A41" s="120" t="s">
        <v>331</v>
      </c>
      <c r="B41" s="121">
        <v>92759</v>
      </c>
      <c r="C41" s="104" t="s">
        <v>54</v>
      </c>
      <c r="D41" s="103" t="s">
        <v>28</v>
      </c>
      <c r="E41" s="54">
        <v>80</v>
      </c>
      <c r="F41" s="111">
        <v>13.63</v>
      </c>
      <c r="G41" s="111"/>
      <c r="H41" s="111">
        <f t="shared" si="6"/>
        <v>1090.4000000000001</v>
      </c>
      <c r="I41" s="55">
        <f t="shared" si="7"/>
        <v>1363</v>
      </c>
      <c r="J41" s="167">
        <f t="shared" si="8"/>
        <v>6.0272842733029826E-3</v>
      </c>
      <c r="K41" s="171">
        <f t="shared" si="2"/>
        <v>0.9021269857259494</v>
      </c>
      <c r="L41" s="173" t="s">
        <v>222</v>
      </c>
    </row>
    <row r="42" spans="1:12" ht="55.5" customHeight="1" x14ac:dyDescent="0.2">
      <c r="A42" s="120" t="s">
        <v>392</v>
      </c>
      <c r="B42" s="104"/>
      <c r="C42" s="104" t="s">
        <v>271</v>
      </c>
      <c r="D42" s="103" t="s">
        <v>150</v>
      </c>
      <c r="E42" s="54">
        <v>1</v>
      </c>
      <c r="F42" s="111">
        <v>1100</v>
      </c>
      <c r="G42" s="111"/>
      <c r="H42" s="111">
        <f t="shared" si="6"/>
        <v>1100</v>
      </c>
      <c r="I42" s="55">
        <f>H42*1.15</f>
        <v>1265</v>
      </c>
      <c r="J42" s="167">
        <f t="shared" si="8"/>
        <v>5.5939212074308676E-3</v>
      </c>
      <c r="K42" s="171">
        <f t="shared" si="2"/>
        <v>0.90772090693338026</v>
      </c>
      <c r="L42" s="173" t="s">
        <v>222</v>
      </c>
    </row>
    <row r="43" spans="1:12" ht="93" customHeight="1" x14ac:dyDescent="0.2">
      <c r="A43" s="120" t="s">
        <v>354</v>
      </c>
      <c r="B43" s="104">
        <v>97591</v>
      </c>
      <c r="C43" s="104" t="s">
        <v>88</v>
      </c>
      <c r="D43" s="103" t="s">
        <v>15</v>
      </c>
      <c r="E43" s="54">
        <v>8</v>
      </c>
      <c r="F43" s="111">
        <v>125.72</v>
      </c>
      <c r="G43" s="111"/>
      <c r="H43" s="111">
        <f t="shared" si="6"/>
        <v>1005.76</v>
      </c>
      <c r="I43" s="55">
        <f>H43*1.25</f>
        <v>1257.2</v>
      </c>
      <c r="J43" s="167">
        <f t="shared" si="8"/>
        <v>5.5594290450451285E-3</v>
      </c>
      <c r="K43" s="171">
        <f t="shared" si="2"/>
        <v>0.91328033597842539</v>
      </c>
      <c r="L43" s="173" t="s">
        <v>222</v>
      </c>
    </row>
    <row r="44" spans="1:12" ht="91.5" customHeight="1" x14ac:dyDescent="0.2">
      <c r="A44" s="120" t="s">
        <v>330</v>
      </c>
      <c r="B44" s="104">
        <v>92762</v>
      </c>
      <c r="C44" s="104" t="s">
        <v>53</v>
      </c>
      <c r="D44" s="103" t="s">
        <v>28</v>
      </c>
      <c r="E44" s="54">
        <v>80</v>
      </c>
      <c r="F44" s="111">
        <v>11.01</v>
      </c>
      <c r="G44" s="111"/>
      <c r="H44" s="111">
        <f t="shared" si="6"/>
        <v>880.8</v>
      </c>
      <c r="I44" s="55">
        <f>H44*1.25</f>
        <v>1101</v>
      </c>
      <c r="J44" s="167">
        <f t="shared" si="8"/>
        <v>4.8687013829101866E-3</v>
      </c>
      <c r="K44" s="171">
        <f t="shared" si="2"/>
        <v>0.91814903736133557</v>
      </c>
      <c r="L44" s="173" t="s">
        <v>222</v>
      </c>
    </row>
    <row r="45" spans="1:12" ht="94.5" customHeight="1" x14ac:dyDescent="0.2">
      <c r="A45" s="120" t="s">
        <v>327</v>
      </c>
      <c r="B45" s="121">
        <v>102487</v>
      </c>
      <c r="C45" s="104" t="s">
        <v>47</v>
      </c>
      <c r="D45" s="103" t="s">
        <v>48</v>
      </c>
      <c r="E45" s="106">
        <v>1.28</v>
      </c>
      <c r="F45" s="111">
        <v>610.63</v>
      </c>
      <c r="G45" s="111"/>
      <c r="H45" s="111">
        <f t="shared" si="6"/>
        <v>781.61</v>
      </c>
      <c r="I45" s="55">
        <f>H45*1.25</f>
        <v>977.01250000000005</v>
      </c>
      <c r="J45" s="167">
        <f t="shared" si="8"/>
        <v>4.3204197183201983E-3</v>
      </c>
      <c r="K45" s="171">
        <f t="shared" si="2"/>
        <v>0.92246945707965577</v>
      </c>
      <c r="L45" s="173" t="s">
        <v>222</v>
      </c>
    </row>
    <row r="46" spans="1:12" ht="68.25" customHeight="1" x14ac:dyDescent="0.2">
      <c r="A46" s="120" t="s">
        <v>391</v>
      </c>
      <c r="B46" s="121" t="s">
        <v>315</v>
      </c>
      <c r="C46" s="104" t="s">
        <v>149</v>
      </c>
      <c r="D46" s="103" t="s">
        <v>150</v>
      </c>
      <c r="E46" s="54">
        <v>1</v>
      </c>
      <c r="F46" s="111">
        <v>771.37</v>
      </c>
      <c r="G46" s="111"/>
      <c r="H46" s="111">
        <f t="shared" si="6"/>
        <v>771.37</v>
      </c>
      <c r="I46" s="55">
        <f>H46*1.25</f>
        <v>964.21249999999998</v>
      </c>
      <c r="J46" s="167">
        <f t="shared" si="8"/>
        <v>4.2638171954307788E-3</v>
      </c>
      <c r="K46" s="171">
        <f t="shared" si="2"/>
        <v>0.92673327427508656</v>
      </c>
      <c r="L46" s="173" t="s">
        <v>222</v>
      </c>
    </row>
    <row r="47" spans="1:12" ht="60.75" customHeight="1" x14ac:dyDescent="0.2">
      <c r="A47" s="146" t="s">
        <v>358</v>
      </c>
      <c r="B47" s="146">
        <v>89957</v>
      </c>
      <c r="C47" s="147" t="s">
        <v>94</v>
      </c>
      <c r="D47" s="148" t="s">
        <v>15</v>
      </c>
      <c r="E47" s="158">
        <v>6</v>
      </c>
      <c r="F47" s="162">
        <v>122.83</v>
      </c>
      <c r="G47" s="111"/>
      <c r="H47" s="111">
        <f t="shared" si="6"/>
        <v>736.98</v>
      </c>
      <c r="I47" s="163">
        <f>H47*1.25</f>
        <v>921.22500000000002</v>
      </c>
      <c r="J47" s="167">
        <f t="shared" si="8"/>
        <v>4.0737233710003967E-3</v>
      </c>
      <c r="K47" s="171">
        <f t="shared" si="2"/>
        <v>0.93080699764608699</v>
      </c>
      <c r="L47" s="173" t="s">
        <v>222</v>
      </c>
    </row>
    <row r="48" spans="1:12" ht="123.75" customHeight="1" x14ac:dyDescent="0.2">
      <c r="A48" s="120" t="s">
        <v>397</v>
      </c>
      <c r="B48" s="104"/>
      <c r="C48" s="104" t="s">
        <v>276</v>
      </c>
      <c r="D48" s="103" t="s">
        <v>150</v>
      </c>
      <c r="E48" s="54">
        <v>1</v>
      </c>
      <c r="F48" s="111">
        <v>792</v>
      </c>
      <c r="G48" s="111"/>
      <c r="H48" s="111">
        <f t="shared" si="6"/>
        <v>792</v>
      </c>
      <c r="I48" s="55">
        <f>H48*1.15</f>
        <v>910.8</v>
      </c>
      <c r="J48" s="167">
        <f t="shared" si="8"/>
        <v>4.0276232693502246E-3</v>
      </c>
      <c r="K48" s="171">
        <f t="shared" si="2"/>
        <v>0.93483462091543723</v>
      </c>
      <c r="L48" s="173" t="s">
        <v>222</v>
      </c>
    </row>
    <row r="49" spans="1:12" ht="65.25" customHeight="1" x14ac:dyDescent="0.2">
      <c r="A49" s="120" t="s">
        <v>356</v>
      </c>
      <c r="B49" s="104">
        <v>93142</v>
      </c>
      <c r="C49" s="104" t="s">
        <v>90</v>
      </c>
      <c r="D49" s="103" t="s">
        <v>15</v>
      </c>
      <c r="E49" s="54">
        <v>4</v>
      </c>
      <c r="F49" s="111">
        <v>180.06</v>
      </c>
      <c r="G49" s="111"/>
      <c r="H49" s="111">
        <f t="shared" si="6"/>
        <v>720.24</v>
      </c>
      <c r="I49" s="55">
        <f>H49*1.25</f>
        <v>900.3</v>
      </c>
      <c r="J49" s="167">
        <f t="shared" si="8"/>
        <v>3.9811915122924977E-3</v>
      </c>
      <c r="K49" s="171">
        <f t="shared" si="2"/>
        <v>0.93881581242772971</v>
      </c>
      <c r="L49" s="173" t="s">
        <v>222</v>
      </c>
    </row>
    <row r="50" spans="1:12" ht="80.25" customHeight="1" x14ac:dyDescent="0.2">
      <c r="A50" s="120" t="s">
        <v>340</v>
      </c>
      <c r="B50" s="121">
        <v>94570</v>
      </c>
      <c r="C50" s="104" t="s">
        <v>68</v>
      </c>
      <c r="D50" s="103" t="s">
        <v>42</v>
      </c>
      <c r="E50" s="54">
        <v>2</v>
      </c>
      <c r="F50" s="111">
        <v>351.19</v>
      </c>
      <c r="G50" s="111"/>
      <c r="H50" s="111">
        <f t="shared" si="6"/>
        <v>702.38</v>
      </c>
      <c r="I50" s="55">
        <f>H50*1.25</f>
        <v>877.97500000000002</v>
      </c>
      <c r="J50" s="167">
        <f t="shared" si="8"/>
        <v>3.8824687526435703E-3</v>
      </c>
      <c r="K50" s="171">
        <f t="shared" si="2"/>
        <v>0.94269828118037324</v>
      </c>
      <c r="L50" s="173" t="s">
        <v>222</v>
      </c>
    </row>
    <row r="51" spans="1:12" ht="92.25" customHeight="1" x14ac:dyDescent="0.2">
      <c r="A51" s="120" t="s">
        <v>332</v>
      </c>
      <c r="B51" s="121">
        <v>94972</v>
      </c>
      <c r="C51" s="104" t="s">
        <v>55</v>
      </c>
      <c r="D51" s="103" t="s">
        <v>48</v>
      </c>
      <c r="E51" s="54">
        <v>1.3</v>
      </c>
      <c r="F51" s="111">
        <v>508.64</v>
      </c>
      <c r="G51" s="111"/>
      <c r="H51" s="111">
        <f t="shared" si="6"/>
        <v>661.23</v>
      </c>
      <c r="I51" s="55">
        <f>H51*1.25</f>
        <v>826.53750000000002</v>
      </c>
      <c r="J51" s="167">
        <f t="shared" si="8"/>
        <v>3.6550084189619692E-3</v>
      </c>
      <c r="K51" s="171">
        <f t="shared" si="2"/>
        <v>0.94635328959933518</v>
      </c>
      <c r="L51" s="173" t="s">
        <v>222</v>
      </c>
    </row>
    <row r="52" spans="1:12" ht="66.75" customHeight="1" x14ac:dyDescent="0.2">
      <c r="A52" s="146" t="s">
        <v>374</v>
      </c>
      <c r="B52" s="146">
        <v>95470</v>
      </c>
      <c r="C52" s="147" t="s">
        <v>116</v>
      </c>
      <c r="D52" s="148" t="s">
        <v>15</v>
      </c>
      <c r="E52" s="158">
        <v>2</v>
      </c>
      <c r="F52" s="162">
        <v>328.51</v>
      </c>
      <c r="G52" s="111"/>
      <c r="H52" s="111">
        <f t="shared" si="6"/>
        <v>657.02</v>
      </c>
      <c r="I52" s="163">
        <f>H52*1.25</f>
        <v>821.27499999999998</v>
      </c>
      <c r="J52" s="167">
        <f t="shared" si="8"/>
        <v>3.6317372645318464E-3</v>
      </c>
      <c r="K52" s="171">
        <f t="shared" si="2"/>
        <v>0.94998502686386699</v>
      </c>
      <c r="L52" s="173" t="s">
        <v>222</v>
      </c>
    </row>
    <row r="53" spans="1:12" ht="67.5" customHeight="1" x14ac:dyDescent="0.2">
      <c r="A53" s="120" t="s">
        <v>376</v>
      </c>
      <c r="B53" s="121">
        <v>86902</v>
      </c>
      <c r="C53" s="104" t="s">
        <v>118</v>
      </c>
      <c r="D53" s="103" t="s">
        <v>15</v>
      </c>
      <c r="E53" s="54">
        <v>2</v>
      </c>
      <c r="F53" s="111">
        <v>325.01</v>
      </c>
      <c r="G53" s="111"/>
      <c r="H53" s="111">
        <f t="shared" si="6"/>
        <v>650.02</v>
      </c>
      <c r="I53" s="55">
        <f>H53*1.25</f>
        <v>812.52499999999998</v>
      </c>
      <c r="J53" s="167">
        <f t="shared" si="8"/>
        <v>3.5930441336504077E-3</v>
      </c>
      <c r="K53" s="171">
        <f t="shared" si="2"/>
        <v>0.95357807099751735</v>
      </c>
      <c r="L53" s="173" t="s">
        <v>222</v>
      </c>
    </row>
    <row r="54" spans="1:12" ht="81" customHeight="1" x14ac:dyDescent="0.2">
      <c r="A54" s="120" t="s">
        <v>391</v>
      </c>
      <c r="B54" s="104"/>
      <c r="C54" s="104" t="s">
        <v>270</v>
      </c>
      <c r="D54" s="103" t="s">
        <v>150</v>
      </c>
      <c r="E54" s="54">
        <v>1</v>
      </c>
      <c r="F54" s="111">
        <v>700</v>
      </c>
      <c r="G54" s="111"/>
      <c r="H54" s="111">
        <f t="shared" si="6"/>
        <v>700</v>
      </c>
      <c r="I54" s="55">
        <f>H54*1.15</f>
        <v>804.99999999999989</v>
      </c>
      <c r="J54" s="167">
        <f t="shared" si="8"/>
        <v>3.55976804109237E-3</v>
      </c>
      <c r="K54" s="171">
        <f t="shared" si="2"/>
        <v>0.95713783903860972</v>
      </c>
      <c r="L54" s="173" t="s">
        <v>222</v>
      </c>
    </row>
    <row r="55" spans="1:12" ht="90.75" customHeight="1" x14ac:dyDescent="0.2">
      <c r="A55" s="120" t="s">
        <v>359</v>
      </c>
      <c r="B55" s="121">
        <v>89973</v>
      </c>
      <c r="C55" s="104" t="s">
        <v>95</v>
      </c>
      <c r="D55" s="103" t="s">
        <v>15</v>
      </c>
      <c r="E55" s="54">
        <v>1</v>
      </c>
      <c r="F55" s="111">
        <v>638.74</v>
      </c>
      <c r="G55" s="111"/>
      <c r="H55" s="111">
        <f t="shared" si="6"/>
        <v>638.74</v>
      </c>
      <c r="I55" s="55">
        <f t="shared" ref="I55:I85" si="9">H55*1.25</f>
        <v>798.42499999999995</v>
      </c>
      <c r="J55" s="167">
        <f t="shared" si="8"/>
        <v>3.530692917030032E-3</v>
      </c>
      <c r="K55" s="171">
        <f t="shared" si="2"/>
        <v>0.96066853195563973</v>
      </c>
      <c r="L55" s="173" t="s">
        <v>222</v>
      </c>
    </row>
    <row r="56" spans="1:12" ht="67.5" customHeight="1" x14ac:dyDescent="0.2">
      <c r="A56" s="120" t="s">
        <v>324</v>
      </c>
      <c r="B56" s="121">
        <v>99059</v>
      </c>
      <c r="C56" s="104" t="s">
        <v>37</v>
      </c>
      <c r="D56" s="103" t="s">
        <v>38</v>
      </c>
      <c r="E56" s="54">
        <v>10</v>
      </c>
      <c r="F56" s="111">
        <v>60.89</v>
      </c>
      <c r="G56" s="111"/>
      <c r="H56" s="111">
        <f t="shared" si="6"/>
        <v>608.9</v>
      </c>
      <c r="I56" s="55">
        <f t="shared" si="9"/>
        <v>761.125</v>
      </c>
      <c r="J56" s="167">
        <f t="shared" si="8"/>
        <v>3.3657496276725844E-3</v>
      </c>
      <c r="K56" s="171">
        <f t="shared" si="2"/>
        <v>0.96403428158331228</v>
      </c>
      <c r="L56" s="173" t="s">
        <v>222</v>
      </c>
    </row>
    <row r="57" spans="1:12" ht="116.85" customHeight="1" x14ac:dyDescent="0.2">
      <c r="A57" s="120" t="s">
        <v>364</v>
      </c>
      <c r="B57" s="121">
        <v>101907</v>
      </c>
      <c r="C57" s="104" t="s">
        <v>102</v>
      </c>
      <c r="D57" s="103" t="s">
        <v>15</v>
      </c>
      <c r="E57" s="54">
        <v>1</v>
      </c>
      <c r="F57" s="111">
        <v>606.20000000000005</v>
      </c>
      <c r="G57" s="111"/>
      <c r="H57" s="111">
        <f t="shared" si="6"/>
        <v>606.20000000000005</v>
      </c>
      <c r="I57" s="55">
        <f t="shared" si="9"/>
        <v>757.75</v>
      </c>
      <c r="J57" s="167">
        <f t="shared" si="8"/>
        <v>3.350825134332601E-3</v>
      </c>
      <c r="K57" s="171">
        <f t="shared" si="2"/>
        <v>0.96738510671764488</v>
      </c>
      <c r="L57" s="173" t="s">
        <v>222</v>
      </c>
    </row>
    <row r="58" spans="1:12" ht="72.75" customHeight="1" x14ac:dyDescent="0.2">
      <c r="A58" s="146" t="s">
        <v>371</v>
      </c>
      <c r="B58" s="146">
        <v>89713</v>
      </c>
      <c r="C58" s="147" t="s">
        <v>111</v>
      </c>
      <c r="D58" s="148" t="s">
        <v>38</v>
      </c>
      <c r="E58" s="159">
        <v>18</v>
      </c>
      <c r="F58" s="111">
        <v>29.96</v>
      </c>
      <c r="G58" s="111"/>
      <c r="H58" s="111">
        <f t="shared" si="6"/>
        <v>539.28</v>
      </c>
      <c r="I58" s="55">
        <f t="shared" si="9"/>
        <v>674.09999999999991</v>
      </c>
      <c r="J58" s="167">
        <f t="shared" si="8"/>
        <v>2.9809188031060456E-3</v>
      </c>
      <c r="K58" s="171">
        <f t="shared" si="2"/>
        <v>0.97036602552075091</v>
      </c>
      <c r="L58" s="173" t="s">
        <v>222</v>
      </c>
    </row>
    <row r="59" spans="1:12" ht="33" customHeight="1" x14ac:dyDescent="0.2">
      <c r="A59" s="120" t="s">
        <v>339</v>
      </c>
      <c r="B59" s="122">
        <v>100557</v>
      </c>
      <c r="C59" s="128" t="s">
        <v>67</v>
      </c>
      <c r="D59" s="102" t="s">
        <v>15</v>
      </c>
      <c r="E59" s="56">
        <v>1</v>
      </c>
      <c r="F59" s="111">
        <v>451.26</v>
      </c>
      <c r="G59" s="111"/>
      <c r="H59" s="111">
        <f t="shared" si="6"/>
        <v>451.26</v>
      </c>
      <c r="I59" s="57">
        <f t="shared" si="9"/>
        <v>564.07500000000005</v>
      </c>
      <c r="J59" s="167">
        <f t="shared" si="8"/>
        <v>2.4943803202225829E-3</v>
      </c>
      <c r="K59" s="171">
        <f t="shared" si="2"/>
        <v>0.97286040584097344</v>
      </c>
      <c r="L59" s="173" t="s">
        <v>222</v>
      </c>
    </row>
    <row r="60" spans="1:12" ht="94.15" customHeight="1" x14ac:dyDescent="0.2">
      <c r="A60" s="120" t="s">
        <v>357</v>
      </c>
      <c r="B60" s="104">
        <v>96986</v>
      </c>
      <c r="C60" s="104" t="s">
        <v>91</v>
      </c>
      <c r="D60" s="103" t="s">
        <v>15</v>
      </c>
      <c r="E60" s="54">
        <v>3</v>
      </c>
      <c r="F60" s="111">
        <v>138.01</v>
      </c>
      <c r="G60" s="111"/>
      <c r="H60" s="111">
        <f t="shared" si="6"/>
        <v>414.03</v>
      </c>
      <c r="I60" s="55">
        <f t="shared" si="9"/>
        <v>517.53749999999991</v>
      </c>
      <c r="J60" s="167">
        <f t="shared" si="8"/>
        <v>2.2885881398345869E-3</v>
      </c>
      <c r="K60" s="171">
        <f t="shared" si="2"/>
        <v>0.97514899398080801</v>
      </c>
      <c r="L60" s="173" t="s">
        <v>222</v>
      </c>
    </row>
    <row r="61" spans="1:12" ht="59.25" customHeight="1" x14ac:dyDescent="0.2">
      <c r="A61" s="120" t="s">
        <v>355</v>
      </c>
      <c r="B61" s="104">
        <v>97606</v>
      </c>
      <c r="C61" s="104" t="s">
        <v>89</v>
      </c>
      <c r="D61" s="103" t="s">
        <v>15</v>
      </c>
      <c r="E61" s="54">
        <v>4</v>
      </c>
      <c r="F61" s="111">
        <v>98.52</v>
      </c>
      <c r="G61" s="111"/>
      <c r="H61" s="111">
        <f t="shared" ref="H61:H85" si="10">ROUND(E61*F61,2)</f>
        <v>394.08</v>
      </c>
      <c r="I61" s="55">
        <f t="shared" si="9"/>
        <v>492.59999999999997</v>
      </c>
      <c r="J61" s="167">
        <f t="shared" si="8"/>
        <v>2.1783127168224863E-3</v>
      </c>
      <c r="K61" s="171">
        <f t="shared" si="2"/>
        <v>0.97732730669763046</v>
      </c>
      <c r="L61" s="173" t="s">
        <v>222</v>
      </c>
    </row>
    <row r="62" spans="1:12" ht="59.85" customHeight="1" x14ac:dyDescent="0.2">
      <c r="A62" s="120" t="s">
        <v>387</v>
      </c>
      <c r="B62" s="121">
        <v>88487</v>
      </c>
      <c r="C62" s="104" t="s">
        <v>133</v>
      </c>
      <c r="D62" s="103" t="s">
        <v>42</v>
      </c>
      <c r="E62" s="54">
        <v>24.66</v>
      </c>
      <c r="F62" s="111">
        <v>14.38</v>
      </c>
      <c r="G62" s="111"/>
      <c r="H62" s="111">
        <f t="shared" si="10"/>
        <v>354.61</v>
      </c>
      <c r="I62" s="55">
        <f t="shared" si="9"/>
        <v>443.26250000000005</v>
      </c>
      <c r="J62" s="167">
        <f t="shared" si="8"/>
        <v>1.9601387345524312E-3</v>
      </c>
      <c r="K62" s="171">
        <f t="shared" si="2"/>
        <v>0.97928744543218293</v>
      </c>
      <c r="L62" s="173" t="s">
        <v>222</v>
      </c>
    </row>
    <row r="63" spans="1:12" ht="105.75" customHeight="1" x14ac:dyDescent="0.2">
      <c r="A63" s="120" t="s">
        <v>382</v>
      </c>
      <c r="B63" s="121">
        <v>86933</v>
      </c>
      <c r="C63" s="104" t="s">
        <v>124</v>
      </c>
      <c r="D63" s="103" t="s">
        <v>15</v>
      </c>
      <c r="E63" s="54">
        <v>2</v>
      </c>
      <c r="F63" s="111">
        <v>173.7</v>
      </c>
      <c r="G63" s="111"/>
      <c r="H63" s="111">
        <f t="shared" si="10"/>
        <v>347.4</v>
      </c>
      <c r="I63" s="55">
        <f t="shared" si="9"/>
        <v>434.25</v>
      </c>
      <c r="J63" s="167">
        <f t="shared" si="8"/>
        <v>1.9202848097445489E-3</v>
      </c>
      <c r="K63" s="171">
        <f t="shared" si="2"/>
        <v>0.98120773024192753</v>
      </c>
      <c r="L63" s="173" t="s">
        <v>222</v>
      </c>
    </row>
    <row r="64" spans="1:12" ht="82.7" customHeight="1" x14ac:dyDescent="0.2">
      <c r="A64" s="120" t="s">
        <v>352</v>
      </c>
      <c r="B64" s="104">
        <v>101874</v>
      </c>
      <c r="C64" s="104" t="s">
        <v>86</v>
      </c>
      <c r="D64" s="103" t="s">
        <v>15</v>
      </c>
      <c r="E64" s="54">
        <v>1</v>
      </c>
      <c r="F64" s="111">
        <v>324.3</v>
      </c>
      <c r="G64" s="111"/>
      <c r="H64" s="111">
        <f t="shared" si="10"/>
        <v>324.3</v>
      </c>
      <c r="I64" s="55">
        <f t="shared" si="9"/>
        <v>405.375</v>
      </c>
      <c r="J64" s="167">
        <f t="shared" si="8"/>
        <v>1.7925974778358008E-3</v>
      </c>
      <c r="K64" s="171">
        <f t="shared" si="2"/>
        <v>0.98300032771976331</v>
      </c>
      <c r="L64" s="173" t="s">
        <v>222</v>
      </c>
    </row>
    <row r="65" spans="1:12" ht="80.25" customHeight="1" x14ac:dyDescent="0.2">
      <c r="A65" s="120" t="s">
        <v>363</v>
      </c>
      <c r="B65" s="121">
        <v>101909</v>
      </c>
      <c r="C65" s="104" t="s">
        <v>101</v>
      </c>
      <c r="D65" s="103" t="s">
        <v>15</v>
      </c>
      <c r="E65" s="54">
        <v>1</v>
      </c>
      <c r="F65" s="111">
        <v>251.56</v>
      </c>
      <c r="G65" s="111"/>
      <c r="H65" s="111">
        <f t="shared" si="10"/>
        <v>251.56</v>
      </c>
      <c r="I65" s="55">
        <f t="shared" si="9"/>
        <v>314.45</v>
      </c>
      <c r="J65" s="167">
        <f t="shared" si="8"/>
        <v>1.3905205720763925E-3</v>
      </c>
      <c r="K65" s="171">
        <f t="shared" si="2"/>
        <v>0.98439084829183976</v>
      </c>
      <c r="L65" s="173" t="s">
        <v>222</v>
      </c>
    </row>
    <row r="66" spans="1:12" ht="82.7" customHeight="1" x14ac:dyDescent="0.2">
      <c r="A66" s="123" t="s">
        <v>325</v>
      </c>
      <c r="B66" s="122">
        <v>98519</v>
      </c>
      <c r="C66" s="128" t="s">
        <v>41</v>
      </c>
      <c r="D66" s="103" t="s">
        <v>42</v>
      </c>
      <c r="E66" s="54">
        <v>120</v>
      </c>
      <c r="F66" s="111">
        <v>2.0699999999999998</v>
      </c>
      <c r="G66" s="111"/>
      <c r="H66" s="111">
        <f t="shared" si="10"/>
        <v>248.4</v>
      </c>
      <c r="I66" s="55">
        <f t="shared" si="9"/>
        <v>310.5</v>
      </c>
      <c r="J66" s="167">
        <f t="shared" si="8"/>
        <v>1.3730533872784857E-3</v>
      </c>
      <c r="K66" s="171">
        <f t="shared" si="2"/>
        <v>0.9857639016791182</v>
      </c>
      <c r="L66" s="173" t="s">
        <v>222</v>
      </c>
    </row>
    <row r="67" spans="1:12" ht="82.7" customHeight="1" x14ac:dyDescent="0.2">
      <c r="A67" s="120" t="s">
        <v>373</v>
      </c>
      <c r="B67" s="121">
        <v>86937</v>
      </c>
      <c r="C67" s="104" t="s">
        <v>115</v>
      </c>
      <c r="D67" s="103" t="s">
        <v>15</v>
      </c>
      <c r="E67" s="54">
        <v>1</v>
      </c>
      <c r="F67" s="111">
        <v>244.53</v>
      </c>
      <c r="G67" s="111"/>
      <c r="H67" s="111">
        <f t="shared" si="10"/>
        <v>244.53</v>
      </c>
      <c r="I67" s="55">
        <f t="shared" si="9"/>
        <v>305.66250000000002</v>
      </c>
      <c r="J67" s="167">
        <f t="shared" si="8"/>
        <v>1.3516616134911761E-3</v>
      </c>
      <c r="K67" s="171">
        <f t="shared" si="2"/>
        <v>0.98711556329260941</v>
      </c>
      <c r="L67" s="173" t="s">
        <v>222</v>
      </c>
    </row>
    <row r="68" spans="1:12" ht="63.75" customHeight="1" x14ac:dyDescent="0.2">
      <c r="A68" s="146" t="s">
        <v>353</v>
      </c>
      <c r="B68" s="147">
        <v>101946</v>
      </c>
      <c r="C68" s="147" t="s">
        <v>87</v>
      </c>
      <c r="D68" s="148" t="s">
        <v>15</v>
      </c>
      <c r="E68" s="158">
        <v>1</v>
      </c>
      <c r="F68" s="162">
        <v>238.86</v>
      </c>
      <c r="G68" s="111"/>
      <c r="H68" s="111">
        <f t="shared" si="10"/>
        <v>238.86</v>
      </c>
      <c r="I68" s="163">
        <f t="shared" si="9"/>
        <v>298.57500000000005</v>
      </c>
      <c r="J68" s="167">
        <f t="shared" ref="J68:J85" si="11">I68/$I$86</f>
        <v>1.3203201774772107E-3</v>
      </c>
      <c r="K68" s="171">
        <f t="shared" si="2"/>
        <v>0.9884358834700866</v>
      </c>
      <c r="L68" s="173" t="s">
        <v>222</v>
      </c>
    </row>
    <row r="69" spans="1:12" ht="60" customHeight="1" x14ac:dyDescent="0.2">
      <c r="A69" s="120" t="s">
        <v>370</v>
      </c>
      <c r="B69" s="121">
        <v>89711</v>
      </c>
      <c r="C69" s="104" t="s">
        <v>110</v>
      </c>
      <c r="D69" s="103" t="s">
        <v>38</v>
      </c>
      <c r="E69" s="54">
        <v>12</v>
      </c>
      <c r="F69" s="111">
        <v>18.97</v>
      </c>
      <c r="G69" s="111"/>
      <c r="H69" s="111">
        <f t="shared" si="10"/>
        <v>227.64</v>
      </c>
      <c r="I69" s="55">
        <f t="shared" si="9"/>
        <v>284.54999999999995</v>
      </c>
      <c r="J69" s="167">
        <f t="shared" si="11"/>
        <v>1.25830061626439E-3</v>
      </c>
      <c r="K69" s="171">
        <f t="shared" si="2"/>
        <v>0.98969418408635101</v>
      </c>
      <c r="L69" s="173" t="s">
        <v>222</v>
      </c>
    </row>
    <row r="70" spans="1:12" ht="94.15" customHeight="1" x14ac:dyDescent="0.2">
      <c r="A70" s="120" t="s">
        <v>386</v>
      </c>
      <c r="B70" s="121">
        <v>88489</v>
      </c>
      <c r="C70" s="104" t="s">
        <v>132</v>
      </c>
      <c r="D70" s="103" t="s">
        <v>42</v>
      </c>
      <c r="E70" s="54">
        <v>11.98</v>
      </c>
      <c r="F70" s="111">
        <v>17.22</v>
      </c>
      <c r="G70" s="111"/>
      <c r="H70" s="111">
        <f t="shared" si="10"/>
        <v>206.3</v>
      </c>
      <c r="I70" s="55">
        <f t="shared" si="9"/>
        <v>257.875</v>
      </c>
      <c r="J70" s="167">
        <f t="shared" si="11"/>
        <v>1.1403418429772609E-3</v>
      </c>
      <c r="K70" s="171">
        <f t="shared" ref="K70:K85" si="12">K69+J70</f>
        <v>0.9908345259293283</v>
      </c>
      <c r="L70" s="173" t="s">
        <v>222</v>
      </c>
    </row>
    <row r="71" spans="1:12" ht="94.15" customHeight="1" x14ac:dyDescent="0.2">
      <c r="A71" s="120" t="s">
        <v>335</v>
      </c>
      <c r="B71" s="121">
        <v>93182</v>
      </c>
      <c r="C71" s="104" t="s">
        <v>59</v>
      </c>
      <c r="D71" s="103" t="s">
        <v>38</v>
      </c>
      <c r="E71" s="54">
        <v>4</v>
      </c>
      <c r="F71" s="111">
        <v>51.23</v>
      </c>
      <c r="G71" s="111"/>
      <c r="H71" s="111">
        <f t="shared" si="10"/>
        <v>204.92</v>
      </c>
      <c r="I71" s="55">
        <f t="shared" si="9"/>
        <v>256.14999999999998</v>
      </c>
      <c r="J71" s="167">
        <f t="shared" si="11"/>
        <v>1.1327137686034914E-3</v>
      </c>
      <c r="K71" s="171">
        <f t="shared" si="12"/>
        <v>0.99196723969793177</v>
      </c>
      <c r="L71" s="173" t="s">
        <v>222</v>
      </c>
    </row>
    <row r="72" spans="1:12" ht="48.4" customHeight="1" x14ac:dyDescent="0.2">
      <c r="A72" s="120" t="s">
        <v>362</v>
      </c>
      <c r="B72" s="121">
        <v>101743</v>
      </c>
      <c r="C72" s="104" t="s">
        <v>100</v>
      </c>
      <c r="D72" s="103" t="s">
        <v>42</v>
      </c>
      <c r="E72" s="54">
        <v>2</v>
      </c>
      <c r="F72" s="111">
        <v>99.53</v>
      </c>
      <c r="G72" s="111"/>
      <c r="H72" s="111">
        <f t="shared" si="10"/>
        <v>199.06</v>
      </c>
      <c r="I72" s="55">
        <f t="shared" si="9"/>
        <v>248.82499999999999</v>
      </c>
      <c r="J72" s="167">
        <f t="shared" si="11"/>
        <v>1.1003220904656013E-3</v>
      </c>
      <c r="K72" s="171">
        <f t="shared" si="12"/>
        <v>0.99306756178839739</v>
      </c>
      <c r="L72" s="173" t="s">
        <v>222</v>
      </c>
    </row>
    <row r="73" spans="1:12" ht="16.7" customHeight="1" x14ac:dyDescent="0.2">
      <c r="A73" s="146" t="s">
        <v>390</v>
      </c>
      <c r="B73" s="146" t="s">
        <v>314</v>
      </c>
      <c r="C73" s="147" t="s">
        <v>140</v>
      </c>
      <c r="D73" s="148" t="s">
        <v>15</v>
      </c>
      <c r="E73" s="158">
        <v>1</v>
      </c>
      <c r="F73" s="162">
        <v>193.73</v>
      </c>
      <c r="G73" s="111"/>
      <c r="H73" s="111">
        <f t="shared" si="10"/>
        <v>193.73</v>
      </c>
      <c r="I73" s="163">
        <f t="shared" si="9"/>
        <v>242.16249999999999</v>
      </c>
      <c r="J73" s="167">
        <f t="shared" si="11"/>
        <v>1.0708600350944487E-3</v>
      </c>
      <c r="K73" s="171">
        <f t="shared" si="12"/>
        <v>0.99413842182349188</v>
      </c>
      <c r="L73" s="173" t="s">
        <v>222</v>
      </c>
    </row>
    <row r="74" spans="1:12" ht="69" customHeight="1" x14ac:dyDescent="0.2">
      <c r="A74" s="120" t="s">
        <v>369</v>
      </c>
      <c r="B74" s="121">
        <v>93358</v>
      </c>
      <c r="C74" s="104" t="s">
        <v>109</v>
      </c>
      <c r="D74" s="103" t="s">
        <v>48</v>
      </c>
      <c r="E74" s="54">
        <v>2.2000000000000002</v>
      </c>
      <c r="F74" s="111">
        <v>75.400000000000006</v>
      </c>
      <c r="G74" s="111"/>
      <c r="H74" s="111">
        <f t="shared" si="10"/>
        <v>165.88</v>
      </c>
      <c r="I74" s="55">
        <f t="shared" si="9"/>
        <v>207.35</v>
      </c>
      <c r="J74" s="167">
        <f t="shared" si="11"/>
        <v>9.1691665008758136E-4</v>
      </c>
      <c r="K74" s="171">
        <f t="shared" si="12"/>
        <v>0.99505533847357941</v>
      </c>
      <c r="L74" s="173" t="s">
        <v>222</v>
      </c>
    </row>
    <row r="75" spans="1:12" ht="59.85" customHeight="1" x14ac:dyDescent="0.2">
      <c r="A75" s="120" t="s">
        <v>380</v>
      </c>
      <c r="B75" s="121">
        <v>95544</v>
      </c>
      <c r="C75" s="104" t="s">
        <v>122</v>
      </c>
      <c r="D75" s="103" t="s">
        <v>15</v>
      </c>
      <c r="E75" s="54">
        <v>2</v>
      </c>
      <c r="F75" s="111">
        <v>68.56</v>
      </c>
      <c r="G75" s="111"/>
      <c r="H75" s="111">
        <f t="shared" si="10"/>
        <v>137.12</v>
      </c>
      <c r="I75" s="55">
        <f t="shared" si="9"/>
        <v>171.4</v>
      </c>
      <c r="J75" s="167">
        <f t="shared" si="11"/>
        <v>7.579431580661271E-4</v>
      </c>
      <c r="K75" s="171">
        <f t="shared" si="12"/>
        <v>0.99581328163164551</v>
      </c>
      <c r="L75" s="173" t="s">
        <v>222</v>
      </c>
    </row>
    <row r="76" spans="1:12" ht="25.7" customHeight="1" x14ac:dyDescent="0.2">
      <c r="A76" s="120" t="s">
        <v>379</v>
      </c>
      <c r="B76" s="121">
        <v>100855</v>
      </c>
      <c r="C76" s="104" t="s">
        <v>121</v>
      </c>
      <c r="D76" s="103" t="s">
        <v>15</v>
      </c>
      <c r="E76" s="54">
        <v>2</v>
      </c>
      <c r="F76" s="111">
        <v>67.05</v>
      </c>
      <c r="G76" s="111"/>
      <c r="H76" s="111">
        <f t="shared" si="10"/>
        <v>134.1</v>
      </c>
      <c r="I76" s="55">
        <f t="shared" si="9"/>
        <v>167.625</v>
      </c>
      <c r="J76" s="167">
        <f t="shared" si="11"/>
        <v>7.4124983588584918E-4</v>
      </c>
      <c r="K76" s="171">
        <f t="shared" si="12"/>
        <v>0.99655453146753137</v>
      </c>
      <c r="L76" s="173" t="s">
        <v>222</v>
      </c>
    </row>
    <row r="77" spans="1:12" ht="59.85" customHeight="1" x14ac:dyDescent="0.2">
      <c r="A77" s="120" t="s">
        <v>375</v>
      </c>
      <c r="B77" s="121">
        <v>95542</v>
      </c>
      <c r="C77" s="104" t="s">
        <v>117</v>
      </c>
      <c r="D77" s="103" t="s">
        <v>15</v>
      </c>
      <c r="E77" s="54">
        <v>2</v>
      </c>
      <c r="F77" s="111">
        <v>61.4</v>
      </c>
      <c r="G77" s="111"/>
      <c r="H77" s="111">
        <f t="shared" si="10"/>
        <v>122.8</v>
      </c>
      <c r="I77" s="55">
        <f t="shared" si="9"/>
        <v>153.5</v>
      </c>
      <c r="J77" s="167">
        <f t="shared" si="11"/>
        <v>6.7878806746295508E-4</v>
      </c>
      <c r="K77" s="171">
        <f t="shared" si="12"/>
        <v>0.99723331953499428</v>
      </c>
      <c r="L77" s="173" t="s">
        <v>222</v>
      </c>
    </row>
    <row r="78" spans="1:12" ht="59.85" customHeight="1" x14ac:dyDescent="0.2">
      <c r="A78" s="120" t="s">
        <v>388</v>
      </c>
      <c r="B78" s="121">
        <v>102520</v>
      </c>
      <c r="C78" s="104" t="s">
        <v>134</v>
      </c>
      <c r="D78" s="103" t="s">
        <v>42</v>
      </c>
      <c r="E78" s="54">
        <v>1</v>
      </c>
      <c r="F78" s="111">
        <v>100.47</v>
      </c>
      <c r="G78" s="111"/>
      <c r="H78" s="111">
        <f t="shared" si="10"/>
        <v>100.47</v>
      </c>
      <c r="I78" s="55">
        <f t="shared" si="9"/>
        <v>125.58750000000001</v>
      </c>
      <c r="J78" s="167">
        <f t="shared" si="11"/>
        <v>5.5535697995116537E-4</v>
      </c>
      <c r="K78" s="171">
        <f t="shared" si="12"/>
        <v>0.99778867651494541</v>
      </c>
      <c r="L78" s="173" t="s">
        <v>222</v>
      </c>
    </row>
    <row r="79" spans="1:12" ht="57.75" customHeight="1" x14ac:dyDescent="0.2">
      <c r="A79" s="146" t="s">
        <v>367</v>
      </c>
      <c r="B79" s="146">
        <v>89707</v>
      </c>
      <c r="C79" s="147" t="s">
        <v>107</v>
      </c>
      <c r="D79" s="148" t="s">
        <v>15</v>
      </c>
      <c r="E79" s="158">
        <v>2</v>
      </c>
      <c r="F79" s="162">
        <v>47.74</v>
      </c>
      <c r="G79" s="111"/>
      <c r="H79" s="111">
        <f t="shared" si="10"/>
        <v>95.48</v>
      </c>
      <c r="I79" s="163">
        <f t="shared" si="9"/>
        <v>119.35000000000001</v>
      </c>
      <c r="J79" s="167">
        <f t="shared" si="11"/>
        <v>5.2777430522282537E-4</v>
      </c>
      <c r="K79" s="171">
        <f t="shared" si="12"/>
        <v>0.99831645082016818</v>
      </c>
      <c r="L79" s="173" t="s">
        <v>222</v>
      </c>
    </row>
    <row r="80" spans="1:12" ht="46.5" customHeight="1" x14ac:dyDescent="0.2">
      <c r="A80" s="120" t="s">
        <v>360</v>
      </c>
      <c r="B80" s="121">
        <v>100860</v>
      </c>
      <c r="C80" s="104" t="s">
        <v>96</v>
      </c>
      <c r="D80" s="103" t="s">
        <v>15</v>
      </c>
      <c r="E80" s="54">
        <v>1</v>
      </c>
      <c r="F80" s="111">
        <v>86.59</v>
      </c>
      <c r="G80" s="111"/>
      <c r="H80" s="111">
        <f t="shared" si="10"/>
        <v>86.59</v>
      </c>
      <c r="I80" s="55">
        <f t="shared" si="9"/>
        <v>108.23750000000001</v>
      </c>
      <c r="J80" s="167">
        <f t="shared" si="11"/>
        <v>4.7863402900339812E-4</v>
      </c>
      <c r="K80" s="171">
        <f t="shared" si="12"/>
        <v>0.99879508484917157</v>
      </c>
      <c r="L80" s="173" t="s">
        <v>222</v>
      </c>
    </row>
    <row r="81" spans="1:12" ht="48.75" customHeight="1" x14ac:dyDescent="0.2">
      <c r="A81" s="120" t="s">
        <v>377</v>
      </c>
      <c r="B81" s="121">
        <v>100849</v>
      </c>
      <c r="C81" s="104" t="s">
        <v>119</v>
      </c>
      <c r="D81" s="103" t="s">
        <v>15</v>
      </c>
      <c r="E81" s="54">
        <v>2</v>
      </c>
      <c r="F81" s="111">
        <v>37.69</v>
      </c>
      <c r="G81" s="111"/>
      <c r="H81" s="111">
        <f t="shared" si="10"/>
        <v>75.38</v>
      </c>
      <c r="I81" s="55">
        <f t="shared" si="9"/>
        <v>94.224999999999994</v>
      </c>
      <c r="J81" s="167">
        <f t="shared" si="11"/>
        <v>4.1666974369183678E-4</v>
      </c>
      <c r="K81" s="171">
        <f t="shared" si="12"/>
        <v>0.99921175459286338</v>
      </c>
      <c r="L81" s="173" t="s">
        <v>222</v>
      </c>
    </row>
    <row r="82" spans="1:12" ht="71.25" customHeight="1" x14ac:dyDescent="0.2">
      <c r="A82" s="120" t="s">
        <v>361</v>
      </c>
      <c r="B82" s="121">
        <v>97599</v>
      </c>
      <c r="C82" s="104" t="s">
        <v>99</v>
      </c>
      <c r="D82" s="103" t="s">
        <v>15</v>
      </c>
      <c r="E82" s="54">
        <v>2</v>
      </c>
      <c r="F82" s="111">
        <v>26.48</v>
      </c>
      <c r="G82" s="111"/>
      <c r="H82" s="111">
        <f t="shared" si="10"/>
        <v>52.96</v>
      </c>
      <c r="I82" s="55">
        <f t="shared" si="9"/>
        <v>66.2</v>
      </c>
      <c r="J82" s="167">
        <f t="shared" si="11"/>
        <v>2.9274117306871421E-4</v>
      </c>
      <c r="K82" s="171">
        <f t="shared" si="12"/>
        <v>0.99950449576593214</v>
      </c>
      <c r="L82" s="173" t="s">
        <v>222</v>
      </c>
    </row>
    <row r="83" spans="1:12" ht="82.7" customHeight="1" x14ac:dyDescent="0.2">
      <c r="A83" s="120" t="s">
        <v>366</v>
      </c>
      <c r="B83" s="121">
        <v>89709</v>
      </c>
      <c r="C83" s="104" t="s">
        <v>106</v>
      </c>
      <c r="D83" s="103" t="s">
        <v>15</v>
      </c>
      <c r="E83" s="54">
        <v>2</v>
      </c>
      <c r="F83" s="111">
        <v>21.07</v>
      </c>
      <c r="G83" s="111"/>
      <c r="H83" s="111">
        <f t="shared" si="10"/>
        <v>42.14</v>
      </c>
      <c r="I83" s="55">
        <f t="shared" si="9"/>
        <v>52.674999999999997</v>
      </c>
      <c r="J83" s="167">
        <f t="shared" si="11"/>
        <v>2.3293264790626161E-4</v>
      </c>
      <c r="K83" s="171">
        <f t="shared" si="12"/>
        <v>0.99973742841383839</v>
      </c>
      <c r="L83" s="173" t="s">
        <v>222</v>
      </c>
    </row>
    <row r="84" spans="1:12" ht="60" customHeight="1" x14ac:dyDescent="0.2">
      <c r="A84" s="120" t="s">
        <v>378</v>
      </c>
      <c r="B84" s="121">
        <v>100853</v>
      </c>
      <c r="C84" s="104" t="s">
        <v>120</v>
      </c>
      <c r="D84" s="103" t="s">
        <v>15</v>
      </c>
      <c r="E84" s="54">
        <v>2</v>
      </c>
      <c r="F84" s="111">
        <v>12.49</v>
      </c>
      <c r="G84" s="111"/>
      <c r="H84" s="111">
        <f t="shared" si="10"/>
        <v>24.98</v>
      </c>
      <c r="I84" s="55">
        <f t="shared" si="9"/>
        <v>31.225000000000001</v>
      </c>
      <c r="J84" s="167">
        <f t="shared" si="11"/>
        <v>1.3807920134547736E-4</v>
      </c>
      <c r="K84" s="171">
        <f t="shared" si="12"/>
        <v>0.99987550761518385</v>
      </c>
      <c r="L84" s="173" t="s">
        <v>222</v>
      </c>
    </row>
    <row r="85" spans="1:12" ht="96.75" customHeight="1" x14ac:dyDescent="0.2">
      <c r="A85" s="120" t="s">
        <v>348</v>
      </c>
      <c r="B85" s="121">
        <v>87548</v>
      </c>
      <c r="C85" s="104" t="s">
        <v>80</v>
      </c>
      <c r="D85" s="103" t="s">
        <v>42</v>
      </c>
      <c r="E85" s="54">
        <v>1</v>
      </c>
      <c r="F85" s="111">
        <v>22.52</v>
      </c>
      <c r="G85" s="111"/>
      <c r="H85" s="111">
        <f t="shared" si="10"/>
        <v>22.52</v>
      </c>
      <c r="I85" s="55">
        <f t="shared" si="9"/>
        <v>28.15</v>
      </c>
      <c r="J85" s="167">
        <f t="shared" si="11"/>
        <v>1.2448132963571457E-4</v>
      </c>
      <c r="K85" s="171">
        <f t="shared" si="12"/>
        <v>0.99999998894481956</v>
      </c>
      <c r="L85" s="173" t="s">
        <v>222</v>
      </c>
    </row>
    <row r="86" spans="1:12" ht="17.45" customHeight="1" x14ac:dyDescent="0.2">
      <c r="A86" s="6"/>
      <c r="B86" s="6"/>
      <c r="C86" s="6"/>
      <c r="D86" s="6"/>
      <c r="E86" s="6"/>
      <c r="F86" s="6"/>
      <c r="G86" s="6"/>
      <c r="H86" s="143"/>
      <c r="I86" s="165">
        <v>226138.33</v>
      </c>
      <c r="K86" s="171"/>
    </row>
    <row r="87" spans="1:12" ht="2.85" customHeight="1" x14ac:dyDescent="0.2">
      <c r="A87" s="180"/>
      <c r="B87" s="180"/>
      <c r="C87" s="180"/>
      <c r="D87" s="180"/>
      <c r="E87" s="180"/>
      <c r="F87" s="180"/>
      <c r="G87" s="180"/>
      <c r="H87" s="180"/>
      <c r="I87" s="142"/>
    </row>
  </sheetData>
  <sortState ref="A9:J139">
    <sortCondition descending="1" ref="J9:J139"/>
  </sortState>
  <mergeCells count="2">
    <mergeCell ref="A87:H87"/>
    <mergeCell ref="E3:G3"/>
  </mergeCells>
  <conditionalFormatting sqref="K4:K85">
    <cfRule type="cellIs" dxfId="2" priority="1" operator="greaterThan">
      <formula>0.8</formula>
    </cfRule>
    <cfRule type="cellIs" dxfId="1" priority="2" operator="between">
      <formula>0.5</formula>
      <formula>0.8</formula>
    </cfRule>
    <cfRule type="cellIs" dxfId="0" priority="3" operator="lessThan">
      <formula>0.5</formula>
    </cfRule>
  </conditionalFormatting>
  <pageMargins left="0.62007900000000005" right="0.472441" top="0.472441" bottom="0.472441" header="0" footer="0"/>
  <pageSetup paperSize="9" scale="3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workbookViewId="0">
      <selection sqref="A1:O28"/>
    </sheetView>
  </sheetViews>
  <sheetFormatPr defaultRowHeight="15" x14ac:dyDescent="0.2"/>
  <cols>
    <col min="1" max="1" width="32.296875" customWidth="1"/>
    <col min="2" max="4" width="8.796875" customWidth="1"/>
    <col min="5" max="5" width="12" customWidth="1"/>
  </cols>
  <sheetData>
    <row r="1" spans="1:7" x14ac:dyDescent="0.2">
      <c r="A1" s="248"/>
      <c r="B1" s="248"/>
      <c r="C1" s="248"/>
      <c r="D1" s="248"/>
      <c r="E1" s="248"/>
      <c r="F1" s="248"/>
      <c r="G1" s="248"/>
    </row>
    <row r="2" spans="1:7" ht="45" customHeight="1" x14ac:dyDescent="0.2">
      <c r="A2" s="258" t="s">
        <v>255</v>
      </c>
      <c r="B2" s="258"/>
      <c r="C2" s="258"/>
      <c r="D2" s="258"/>
      <c r="E2" s="258"/>
      <c r="F2" s="258"/>
      <c r="G2" s="258"/>
    </row>
    <row r="3" spans="1:7" x14ac:dyDescent="0.2">
      <c r="A3" s="258"/>
      <c r="B3" s="258"/>
      <c r="C3" s="258"/>
      <c r="D3" s="258"/>
      <c r="E3" s="258"/>
      <c r="F3" s="258"/>
      <c r="G3" s="258"/>
    </row>
    <row r="4" spans="1:7" x14ac:dyDescent="0.2">
      <c r="A4" s="39" t="s">
        <v>253</v>
      </c>
      <c r="B4" s="39"/>
      <c r="C4" s="39" t="s">
        <v>254</v>
      </c>
      <c r="D4" s="39"/>
      <c r="E4" s="39"/>
      <c r="F4" s="40"/>
      <c r="G4" s="40"/>
    </row>
    <row r="5" spans="1:7" x14ac:dyDescent="0.2">
      <c r="A5" s="248"/>
      <c r="B5" s="248"/>
      <c r="C5" s="248"/>
      <c r="D5" s="248"/>
      <c r="E5" s="248"/>
      <c r="F5" s="248"/>
      <c r="G5" s="248"/>
    </row>
    <row r="6" spans="1:7" x14ac:dyDescent="0.2">
      <c r="A6" s="41" t="s">
        <v>232</v>
      </c>
    </row>
    <row r="7" spans="1:7" x14ac:dyDescent="0.2">
      <c r="A7" s="259"/>
      <c r="B7" s="259"/>
      <c r="C7" s="259"/>
      <c r="D7" s="259"/>
      <c r="E7" s="259"/>
      <c r="F7" s="259"/>
      <c r="G7" s="259"/>
    </row>
    <row r="8" spans="1:7" x14ac:dyDescent="0.2">
      <c r="A8" s="260" t="s">
        <v>233</v>
      </c>
      <c r="B8" s="260"/>
      <c r="C8" s="260"/>
      <c r="D8" s="260"/>
      <c r="E8" s="260"/>
      <c r="F8" s="260" t="s">
        <v>234</v>
      </c>
      <c r="G8" s="260"/>
    </row>
    <row r="9" spans="1:7" x14ac:dyDescent="0.2">
      <c r="A9" s="257" t="s">
        <v>264</v>
      </c>
      <c r="B9" s="257"/>
      <c r="C9" s="257"/>
      <c r="D9" s="257"/>
      <c r="E9" s="257"/>
      <c r="F9" s="248"/>
      <c r="G9" s="248"/>
    </row>
    <row r="10" spans="1:7" ht="21.75" customHeight="1" x14ac:dyDescent="0.2">
      <c r="A10" s="255" t="s">
        <v>256</v>
      </c>
      <c r="B10" s="255"/>
      <c r="C10" s="255"/>
      <c r="D10" s="255"/>
      <c r="E10" s="255"/>
      <c r="F10" s="256">
        <v>0.5</v>
      </c>
      <c r="G10" s="256"/>
    </row>
    <row r="11" spans="1:7" ht="21.75" customHeight="1" x14ac:dyDescent="0.2">
      <c r="A11" s="255" t="s">
        <v>257</v>
      </c>
      <c r="B11" s="255"/>
      <c r="C11" s="255"/>
      <c r="D11" s="255"/>
      <c r="E11" s="255"/>
      <c r="F11" s="256">
        <v>0.05</v>
      </c>
      <c r="G11" s="256"/>
    </row>
    <row r="13" spans="1:7" x14ac:dyDescent="0.2">
      <c r="A13" s="33" t="s">
        <v>235</v>
      </c>
      <c r="B13" s="34" t="s">
        <v>236</v>
      </c>
      <c r="C13" s="34" t="s">
        <v>258</v>
      </c>
      <c r="D13" s="34" t="s">
        <v>237</v>
      </c>
      <c r="E13" s="34" t="s">
        <v>259</v>
      </c>
      <c r="F13" s="34" t="s">
        <v>238</v>
      </c>
      <c r="G13" s="34" t="s">
        <v>260</v>
      </c>
    </row>
    <row r="14" spans="1:7" x14ac:dyDescent="0.2">
      <c r="A14" s="35" t="s">
        <v>243</v>
      </c>
      <c r="B14" s="35" t="s">
        <v>244</v>
      </c>
      <c r="C14" s="36">
        <v>5.0299999999999997E-2</v>
      </c>
      <c r="D14" s="34"/>
      <c r="E14" s="36">
        <v>0.03</v>
      </c>
      <c r="F14" s="36">
        <v>0.04</v>
      </c>
      <c r="G14" s="36">
        <v>5.5E-2</v>
      </c>
    </row>
    <row r="15" spans="1:7" x14ac:dyDescent="0.2">
      <c r="A15" s="35" t="s">
        <v>252</v>
      </c>
      <c r="B15" s="35" t="s">
        <v>250</v>
      </c>
      <c r="C15" s="36">
        <v>8.0000000000000002E-3</v>
      </c>
      <c r="D15" s="34"/>
      <c r="E15" s="36">
        <v>8.0000000000000002E-3</v>
      </c>
      <c r="F15" s="36">
        <v>8.0000000000000002E-3</v>
      </c>
      <c r="G15" s="36">
        <v>0.01</v>
      </c>
    </row>
    <row r="16" spans="1:7" x14ac:dyDescent="0.2">
      <c r="A16" s="35" t="s">
        <v>249</v>
      </c>
      <c r="B16" s="35" t="s">
        <v>249</v>
      </c>
      <c r="C16" s="36">
        <v>9.7000000000000003E-3</v>
      </c>
      <c r="D16" s="34"/>
      <c r="E16" s="36">
        <v>9.7000000000000003E-3</v>
      </c>
      <c r="F16" s="36">
        <v>1.2699999999999999E-2</v>
      </c>
      <c r="G16" s="36">
        <v>1.2699999999999999E-2</v>
      </c>
    </row>
    <row r="17" spans="1:7" x14ac:dyDescent="0.2">
      <c r="A17" s="35" t="s">
        <v>245</v>
      </c>
      <c r="B17" s="35" t="s">
        <v>251</v>
      </c>
      <c r="C17" s="36">
        <v>5.8999999999999999E-3</v>
      </c>
      <c r="D17" s="34"/>
      <c r="E17" s="36">
        <v>5.8999999999999999E-3</v>
      </c>
      <c r="F17" s="36">
        <v>1.23E-2</v>
      </c>
      <c r="G17" s="36">
        <v>1.3899999999999999E-2</v>
      </c>
    </row>
    <row r="18" spans="1:7" x14ac:dyDescent="0.2">
      <c r="A18" s="35" t="s">
        <v>246</v>
      </c>
      <c r="B18" s="35" t="s">
        <v>246</v>
      </c>
      <c r="C18" s="36">
        <v>8.9599999999999999E-2</v>
      </c>
      <c r="D18" s="34"/>
      <c r="E18" s="36">
        <v>6.1600000000000002E-2</v>
      </c>
      <c r="F18" s="36">
        <v>7.3999999999999996E-2</v>
      </c>
      <c r="G18" s="36">
        <v>8.9599999999999999E-2</v>
      </c>
    </row>
    <row r="19" spans="1:7" x14ac:dyDescent="0.2">
      <c r="A19" s="35" t="s">
        <v>261</v>
      </c>
      <c r="B19" s="35" t="s">
        <v>239</v>
      </c>
      <c r="C19" s="36">
        <v>3.6499999999999998E-2</v>
      </c>
      <c r="D19" s="34"/>
      <c r="E19" s="36">
        <v>3.6499999999999998E-2</v>
      </c>
      <c r="F19" s="36">
        <v>3.6499999999999998E-2</v>
      </c>
      <c r="G19" s="36">
        <v>3.6499999999999998E-2</v>
      </c>
    </row>
    <row r="20" spans="1:7" x14ac:dyDescent="0.2">
      <c r="A20" s="35" t="s">
        <v>240</v>
      </c>
      <c r="B20" s="35" t="s">
        <v>241</v>
      </c>
      <c r="C20" s="36">
        <v>0.05</v>
      </c>
      <c r="D20" s="34"/>
      <c r="E20" s="36">
        <v>0</v>
      </c>
      <c r="F20" s="36">
        <v>2.5000000000000001E-2</v>
      </c>
      <c r="G20" s="36">
        <v>0.05</v>
      </c>
    </row>
    <row r="21" spans="1:7" x14ac:dyDescent="0.2">
      <c r="A21" s="37" t="s">
        <v>262</v>
      </c>
      <c r="B21" s="37" t="s">
        <v>242</v>
      </c>
      <c r="C21" s="38">
        <f>SUM(C14:C20)</f>
        <v>0.25</v>
      </c>
      <c r="D21" s="42" t="s">
        <v>263</v>
      </c>
      <c r="E21" s="36"/>
      <c r="F21" s="36"/>
      <c r="G21" s="36"/>
    </row>
    <row r="23" spans="1:7" x14ac:dyDescent="0.2">
      <c r="A23" t="s">
        <v>247</v>
      </c>
    </row>
    <row r="24" spans="1:7" x14ac:dyDescent="0.2">
      <c r="A24" t="s">
        <v>248</v>
      </c>
    </row>
  </sheetData>
  <mergeCells count="13">
    <mergeCell ref="A1:G1"/>
    <mergeCell ref="A2:G3"/>
    <mergeCell ref="C5:G5"/>
    <mergeCell ref="A7:G7"/>
    <mergeCell ref="A8:E8"/>
    <mergeCell ref="F8:G8"/>
    <mergeCell ref="A5:B5"/>
    <mergeCell ref="A10:E10"/>
    <mergeCell ref="A11:E11"/>
    <mergeCell ref="F10:G10"/>
    <mergeCell ref="F11:G11"/>
    <mergeCell ref="A9:E9"/>
    <mergeCell ref="F9:G9"/>
  </mergeCells>
  <pageMargins left="0.511811024" right="0.511811024" top="0.78740157499999996" bottom="0.78740157499999996" header="0.31496062000000002" footer="0.31496062000000002"/>
  <pageSetup paperSize="9" scale="4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workbookViewId="0">
      <selection sqref="A1:O28"/>
    </sheetView>
  </sheetViews>
  <sheetFormatPr defaultRowHeight="15" x14ac:dyDescent="0.2"/>
  <cols>
    <col min="1" max="1" width="21.5" customWidth="1"/>
    <col min="2" max="2" width="17" customWidth="1"/>
    <col min="3" max="3" width="15.19921875" customWidth="1"/>
    <col min="4" max="4" width="15.5" customWidth="1"/>
    <col min="5" max="5" width="11.796875" customWidth="1"/>
  </cols>
  <sheetData>
    <row r="1" spans="1:7" x14ac:dyDescent="0.2">
      <c r="A1" s="262"/>
      <c r="B1" s="262"/>
      <c r="C1" s="262"/>
      <c r="D1" s="262"/>
      <c r="E1" s="262"/>
      <c r="F1" s="262"/>
      <c r="G1" s="262"/>
    </row>
    <row r="2" spans="1:7" ht="45" customHeight="1" x14ac:dyDescent="0.2">
      <c r="A2" s="258" t="s">
        <v>255</v>
      </c>
      <c r="B2" s="258"/>
      <c r="C2" s="258"/>
      <c r="D2" s="258"/>
      <c r="E2" s="258"/>
      <c r="F2" s="258"/>
      <c r="G2" s="258"/>
    </row>
    <row r="3" spans="1:7" x14ac:dyDescent="0.2">
      <c r="A3" s="258"/>
      <c r="B3" s="258"/>
      <c r="C3" s="258"/>
      <c r="D3" s="258"/>
      <c r="E3" s="258"/>
      <c r="F3" s="258"/>
      <c r="G3" s="258"/>
    </row>
    <row r="4" spans="1:7" x14ac:dyDescent="0.2">
      <c r="A4" s="152" t="s">
        <v>253</v>
      </c>
      <c r="B4" s="152"/>
      <c r="C4" s="152" t="s">
        <v>254</v>
      </c>
      <c r="D4" s="152"/>
      <c r="E4" s="152"/>
      <c r="F4" s="174"/>
      <c r="G4" s="174"/>
    </row>
    <row r="5" spans="1:7" x14ac:dyDescent="0.2">
      <c r="A5" s="262"/>
      <c r="B5" s="262"/>
      <c r="C5" s="262"/>
      <c r="D5" s="262"/>
      <c r="E5" s="262"/>
      <c r="F5" s="262"/>
      <c r="G5" s="262"/>
    </row>
    <row r="6" spans="1:7" x14ac:dyDescent="0.2">
      <c r="A6" s="41" t="s">
        <v>232</v>
      </c>
      <c r="B6" s="175"/>
      <c r="C6" s="175"/>
      <c r="D6" s="175"/>
      <c r="E6" s="175"/>
      <c r="F6" s="175"/>
      <c r="G6" s="175"/>
    </row>
    <row r="7" spans="1:7" x14ac:dyDescent="0.2">
      <c r="A7" s="263" t="s">
        <v>402</v>
      </c>
      <c r="B7" s="263"/>
      <c r="C7" s="263"/>
      <c r="D7" s="263"/>
      <c r="E7" s="263"/>
      <c r="F7" s="263"/>
      <c r="G7" s="263"/>
    </row>
    <row r="8" spans="1:7" x14ac:dyDescent="0.2">
      <c r="A8" s="260" t="s">
        <v>233</v>
      </c>
      <c r="B8" s="260"/>
      <c r="C8" s="260"/>
      <c r="D8" s="260"/>
      <c r="E8" s="260"/>
      <c r="F8" s="260" t="s">
        <v>234</v>
      </c>
      <c r="G8" s="260"/>
    </row>
    <row r="9" spans="1:7" x14ac:dyDescent="0.2">
      <c r="A9" s="261" t="s">
        <v>403</v>
      </c>
      <c r="B9" s="261"/>
      <c r="C9" s="261"/>
      <c r="D9" s="261"/>
      <c r="E9" s="261"/>
      <c r="F9" s="262"/>
      <c r="G9" s="262"/>
    </row>
    <row r="10" spans="1:7" x14ac:dyDescent="0.2">
      <c r="A10" s="255" t="s">
        <v>256</v>
      </c>
      <c r="B10" s="255"/>
      <c r="C10" s="255"/>
      <c r="D10" s="255"/>
      <c r="E10" s="255"/>
      <c r="F10" s="256">
        <v>0.5</v>
      </c>
      <c r="G10" s="256"/>
    </row>
    <row r="11" spans="1:7" x14ac:dyDescent="0.2">
      <c r="A11" s="255" t="s">
        <v>257</v>
      </c>
      <c r="B11" s="255"/>
      <c r="C11" s="255"/>
      <c r="D11" s="255"/>
      <c r="E11" s="255"/>
      <c r="F11" s="256">
        <v>0.05</v>
      </c>
      <c r="G11" s="256"/>
    </row>
    <row r="12" spans="1:7" x14ac:dyDescent="0.2">
      <c r="A12" s="175"/>
      <c r="B12" s="175"/>
      <c r="C12" s="175"/>
      <c r="D12" s="175"/>
      <c r="E12" s="175"/>
      <c r="F12" s="175"/>
      <c r="G12" s="175"/>
    </row>
    <row r="13" spans="1:7" x14ac:dyDescent="0.2">
      <c r="A13" s="33" t="s">
        <v>235</v>
      </c>
      <c r="B13" s="34" t="s">
        <v>236</v>
      </c>
      <c r="C13" s="34" t="s">
        <v>258</v>
      </c>
      <c r="D13" s="34" t="s">
        <v>237</v>
      </c>
      <c r="E13" s="34" t="s">
        <v>259</v>
      </c>
      <c r="F13" s="34" t="s">
        <v>238</v>
      </c>
      <c r="G13" s="34" t="s">
        <v>260</v>
      </c>
    </row>
    <row r="14" spans="1:7" x14ac:dyDescent="0.2">
      <c r="A14" s="35" t="s">
        <v>243</v>
      </c>
      <c r="B14" s="35" t="s">
        <v>244</v>
      </c>
      <c r="C14" s="36">
        <v>4.4900000000000002E-2</v>
      </c>
      <c r="D14" s="34"/>
      <c r="E14" s="36">
        <v>1.4999999999999999E-2</v>
      </c>
      <c r="F14" s="36">
        <v>3.4500000000000003E-2</v>
      </c>
      <c r="G14" s="36">
        <v>4.4900000000000002E-2</v>
      </c>
    </row>
    <row r="15" spans="1:7" x14ac:dyDescent="0.2">
      <c r="A15" s="35" t="s">
        <v>252</v>
      </c>
      <c r="B15" s="35" t="s">
        <v>250</v>
      </c>
      <c r="C15" s="36">
        <v>8.2000000000000007E-3</v>
      </c>
      <c r="D15" s="34"/>
      <c r="E15" s="36">
        <v>3.0000000000000001E-3</v>
      </c>
      <c r="F15" s="36">
        <v>4.7999999999999996E-3</v>
      </c>
      <c r="G15" s="36">
        <v>8.2000000000000007E-3</v>
      </c>
    </row>
    <row r="16" spans="1:7" x14ac:dyDescent="0.2">
      <c r="A16" s="35" t="s">
        <v>249</v>
      </c>
      <c r="B16" s="35" t="s">
        <v>249</v>
      </c>
      <c r="C16" s="36">
        <v>8.8999999999999999E-3</v>
      </c>
      <c r="D16" s="34"/>
      <c r="E16" s="36">
        <v>5.5999999999999999E-3</v>
      </c>
      <c r="F16" s="36">
        <v>8.5000000000000006E-3</v>
      </c>
      <c r="G16" s="36">
        <v>8.8999999999999999E-3</v>
      </c>
    </row>
    <row r="17" spans="1:7" x14ac:dyDescent="0.2">
      <c r="A17" s="35" t="s">
        <v>245</v>
      </c>
      <c r="B17" s="35" t="s">
        <v>251</v>
      </c>
      <c r="C17" s="36">
        <v>0.01</v>
      </c>
      <c r="D17" s="34"/>
      <c r="E17" s="36">
        <v>8.5000000000000006E-3</v>
      </c>
      <c r="F17" s="36">
        <v>8.5000000000000006E-3</v>
      </c>
      <c r="G17" s="36">
        <v>1.11E-2</v>
      </c>
    </row>
    <row r="18" spans="1:7" x14ac:dyDescent="0.2">
      <c r="A18" s="35" t="s">
        <v>246</v>
      </c>
      <c r="B18" s="35" t="s">
        <v>246</v>
      </c>
      <c r="C18" s="36">
        <v>4.1500000000000002E-2</v>
      </c>
      <c r="D18" s="34"/>
      <c r="E18" s="36">
        <v>3.5000000000000003E-2</v>
      </c>
      <c r="F18" s="36">
        <v>5.11E-2</v>
      </c>
      <c r="G18" s="36">
        <v>6.2199999999999998E-2</v>
      </c>
    </row>
    <row r="19" spans="1:7" x14ac:dyDescent="0.2">
      <c r="A19" s="35" t="s">
        <v>261</v>
      </c>
      <c r="B19" s="35" t="s">
        <v>239</v>
      </c>
      <c r="C19" s="36">
        <v>3.6499999999999998E-2</v>
      </c>
      <c r="D19" s="34"/>
      <c r="E19" s="36">
        <v>3.6499999999999998E-2</v>
      </c>
      <c r="F19" s="36">
        <v>3.6499999999999998E-2</v>
      </c>
      <c r="G19" s="36">
        <v>3.6499999999999998E-2</v>
      </c>
    </row>
    <row r="20" spans="1:7" x14ac:dyDescent="0.2">
      <c r="A20" s="35" t="s">
        <v>240</v>
      </c>
      <c r="B20" s="35" t="s">
        <v>241</v>
      </c>
      <c r="C20" s="36"/>
      <c r="D20" s="34"/>
      <c r="E20" s="36">
        <v>0</v>
      </c>
      <c r="F20" s="36">
        <v>2.5000000000000001E-2</v>
      </c>
      <c r="G20" s="36">
        <v>0.05</v>
      </c>
    </row>
    <row r="21" spans="1:7" x14ac:dyDescent="0.2">
      <c r="A21" s="37" t="s">
        <v>262</v>
      </c>
      <c r="B21" s="37" t="s">
        <v>242</v>
      </c>
      <c r="C21" s="38">
        <f>SUM(C14:C20)</f>
        <v>0.15</v>
      </c>
      <c r="D21" s="42" t="s">
        <v>263</v>
      </c>
      <c r="E21" s="36"/>
      <c r="F21" s="36"/>
      <c r="G21" s="36"/>
    </row>
    <row r="22" spans="1:7" x14ac:dyDescent="0.2">
      <c r="A22" s="175"/>
      <c r="B22" s="175"/>
      <c r="C22" s="175"/>
      <c r="D22" s="175"/>
      <c r="E22" s="175"/>
      <c r="F22" s="175"/>
      <c r="G22" s="175"/>
    </row>
    <row r="23" spans="1:7" x14ac:dyDescent="0.2">
      <c r="A23" s="175" t="s">
        <v>247</v>
      </c>
      <c r="B23" s="175"/>
      <c r="C23" s="175"/>
      <c r="D23" s="175"/>
      <c r="E23" s="175"/>
      <c r="F23" s="175"/>
      <c r="G23" s="175"/>
    </row>
    <row r="24" spans="1:7" x14ac:dyDescent="0.2">
      <c r="A24" s="175" t="s">
        <v>248</v>
      </c>
      <c r="B24" s="175"/>
      <c r="C24" s="175"/>
      <c r="D24" s="175"/>
      <c r="E24" s="175"/>
      <c r="F24" s="175"/>
      <c r="G24" s="175"/>
    </row>
    <row r="25" spans="1:7" x14ac:dyDescent="0.2">
      <c r="A25" s="175"/>
      <c r="B25" s="175"/>
      <c r="C25" s="175"/>
      <c r="D25" s="175"/>
      <c r="E25" s="175"/>
      <c r="F25" s="175"/>
      <c r="G25" s="175"/>
    </row>
    <row r="26" spans="1:7" x14ac:dyDescent="0.2">
      <c r="A26" s="175"/>
      <c r="B26" s="175"/>
      <c r="C26" s="175"/>
      <c r="D26" s="175"/>
      <c r="E26" s="175"/>
      <c r="F26" s="175"/>
      <c r="G26" s="175"/>
    </row>
    <row r="27" spans="1:7" x14ac:dyDescent="0.2">
      <c r="A27" s="175"/>
      <c r="B27" s="175"/>
      <c r="C27" s="175"/>
      <c r="D27" s="175"/>
      <c r="E27" s="175"/>
      <c r="F27" s="175"/>
      <c r="G27" s="175"/>
    </row>
    <row r="28" spans="1:7" x14ac:dyDescent="0.2">
      <c r="A28" s="175"/>
      <c r="B28" s="175"/>
      <c r="C28" s="175"/>
      <c r="D28" s="175"/>
      <c r="E28" s="175"/>
      <c r="F28" s="175"/>
      <c r="G28" s="175"/>
    </row>
    <row r="29" spans="1:7" x14ac:dyDescent="0.2">
      <c r="A29" s="175"/>
      <c r="B29" s="175"/>
      <c r="C29" s="175"/>
      <c r="D29" s="175"/>
      <c r="E29" s="175"/>
      <c r="F29" s="175"/>
      <c r="G29" s="175"/>
    </row>
  </sheetData>
  <mergeCells count="13">
    <mergeCell ref="A8:E8"/>
    <mergeCell ref="F8:G8"/>
    <mergeCell ref="A1:G1"/>
    <mergeCell ref="A2:G3"/>
    <mergeCell ref="A5:B5"/>
    <mergeCell ref="C5:G5"/>
    <mergeCell ref="A7:G7"/>
    <mergeCell ref="A9:E9"/>
    <mergeCell ref="F9:G9"/>
    <mergeCell ref="A10:E10"/>
    <mergeCell ref="F10:G10"/>
    <mergeCell ref="A11:E11"/>
    <mergeCell ref="F11:G11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 PO</vt:lpstr>
      <vt:lpstr>PLANILHA ORÇAMENTÁRIA</vt:lpstr>
      <vt:lpstr>COMPOSIÇÕES</vt:lpstr>
      <vt:lpstr>CRONOGRAMA</vt:lpstr>
      <vt:lpstr>ENCARGOS SOCIAIS</vt:lpstr>
      <vt:lpstr>CURVA ABC</vt:lpstr>
      <vt:lpstr>BDI</vt:lpstr>
      <vt:lpstr>BDI EQUIPAMENTOS</vt:lpstr>
      <vt:lpstr>COMPOSIÇÕES!Area_de_impressao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Augusto Santos Amorim</dc:creator>
  <cp:lastModifiedBy>Marcelo Augusto Santos Amorim</cp:lastModifiedBy>
  <cp:lastPrinted>2023-11-03T14:18:27Z</cp:lastPrinted>
  <dcterms:created xsi:type="dcterms:W3CDTF">2023-10-05T20:31:06Z</dcterms:created>
  <dcterms:modified xsi:type="dcterms:W3CDTF">2023-11-03T14:19:24Z</dcterms:modified>
</cp:coreProperties>
</file>