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144.1\gra restrita\03 - GRA.USA\2023\TERMO DE REFERÊNCIA - 2023\LIMPEZA\"/>
    </mc:Choice>
  </mc:AlternateContent>
  <bookViews>
    <workbookView xWindow="0" yWindow="0" windowWidth="28800" windowHeight="11325" tabRatio="682"/>
  </bookViews>
  <sheets>
    <sheet name="Custo por trabalhador" sheetId="2" r:id="rId1"/>
    <sheet name="Servente" sheetId="3" r:id="rId2"/>
  </sheets>
  <definedNames>
    <definedName name="Excel_BuiltIn_Print_Area_2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6_1_1">#REF!</definedName>
    <definedName name="Excel_BuiltIn_Print_Area_7_1_1">#REF!</definedName>
    <definedName name="Excel_BuiltIn_Print_Area_8_1">#REF!</definedName>
    <definedName name="Excel_BuiltIn_Print_Titles_3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1" i="2" l="1"/>
  <c r="C339" i="2" l="1"/>
  <c r="C111" i="3"/>
  <c r="D312" i="2" l="1"/>
  <c r="D313" i="2"/>
  <c r="D314" i="2"/>
  <c r="D315" i="2"/>
  <c r="D316" i="2"/>
  <c r="D317" i="2"/>
  <c r="D318" i="2"/>
  <c r="D319" i="2"/>
  <c r="D320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295" i="2"/>
  <c r="F286" i="2"/>
  <c r="F277" i="2"/>
  <c r="F278" i="2"/>
  <c r="F279" i="2"/>
  <c r="F280" i="2"/>
  <c r="F282" i="2"/>
  <c r="F283" i="2"/>
  <c r="F284" i="2"/>
  <c r="F285" i="2"/>
  <c r="F273" i="2"/>
  <c r="F274" i="2"/>
  <c r="F275" i="2"/>
  <c r="F276" i="2"/>
  <c r="F272" i="2"/>
  <c r="D128" i="2"/>
  <c r="F287" i="2" l="1"/>
  <c r="C110" i="3"/>
  <c r="C9" i="3" l="1"/>
  <c r="E41" i="2" l="1"/>
  <c r="C87" i="3" l="1"/>
  <c r="C93" i="3" s="1"/>
  <c r="C37" i="3" l="1"/>
  <c r="C36" i="3"/>
  <c r="C35" i="3"/>
  <c r="C34" i="3"/>
  <c r="C33" i="3"/>
  <c r="C32" i="3"/>
  <c r="C31" i="3"/>
  <c r="C30" i="3"/>
  <c r="C12" i="3" l="1"/>
  <c r="D321" i="2" l="1"/>
  <c r="D322" i="2" s="1"/>
  <c r="D262" i="2"/>
  <c r="D263" i="2"/>
  <c r="D261" i="2"/>
  <c r="D328" i="2" l="1"/>
  <c r="C101" i="3" s="1"/>
  <c r="D264" i="2"/>
  <c r="B291" i="2"/>
  <c r="B212" i="2"/>
  <c r="B211" i="2"/>
  <c r="B206" i="2"/>
  <c r="B205" i="2"/>
  <c r="B204" i="2"/>
  <c r="B268" i="2" l="1"/>
  <c r="C291" i="2"/>
  <c r="D291" i="2" s="1"/>
  <c r="E132" i="2"/>
  <c r="C46" i="3" s="1"/>
  <c r="E131" i="2"/>
  <c r="D131" i="2"/>
  <c r="C268" i="2" l="1"/>
  <c r="B146" i="2" l="1"/>
  <c r="B145" i="2"/>
  <c r="C328" i="2"/>
  <c r="C102" i="3" s="1"/>
  <c r="B328" i="2"/>
  <c r="C100" i="3" l="1"/>
  <c r="C104" i="3" s="1"/>
  <c r="C126" i="3" s="1"/>
  <c r="E328" i="2"/>
  <c r="B349" i="2" l="1"/>
  <c r="B75" i="2" l="1"/>
  <c r="C187" i="2" l="1"/>
  <c r="C108" i="2"/>
  <c r="B98" i="2"/>
  <c r="E98" i="2" s="1"/>
  <c r="C102" i="2" s="1"/>
  <c r="C83" i="2"/>
  <c r="C79" i="2"/>
  <c r="C163" i="2" l="1"/>
  <c r="C177" i="2"/>
  <c r="D108" i="2"/>
  <c r="C49" i="2"/>
  <c r="D57" i="2"/>
  <c r="C57" i="2"/>
  <c r="C53" i="2"/>
  <c r="B41" i="2"/>
  <c r="B122" i="2" s="1"/>
  <c r="B15" i="2"/>
  <c r="D15" i="2" s="1"/>
  <c r="D122" i="2" l="1"/>
  <c r="D132" i="2"/>
  <c r="C45" i="3" s="1"/>
  <c r="C13" i="3"/>
  <c r="C41" i="2"/>
  <c r="C14" i="3" s="1"/>
  <c r="B116" i="2"/>
  <c r="B112" i="2"/>
  <c r="D112" i="2" s="1"/>
  <c r="C116" i="2" s="1"/>
  <c r="E94" i="2"/>
  <c r="B102" i="2" s="1"/>
  <c r="D102" i="2" s="1"/>
  <c r="G212" i="2"/>
  <c r="D228" i="2" s="1"/>
  <c r="E212" i="2"/>
  <c r="F211" i="2"/>
  <c r="G211" i="2" s="1"/>
  <c r="D227" i="2" s="1"/>
  <c r="E211" i="2"/>
  <c r="F210" i="2"/>
  <c r="G210" i="2" s="1"/>
  <c r="D226" i="2" s="1"/>
  <c r="E210" i="2"/>
  <c r="G209" i="2"/>
  <c r="D225" i="2" s="1"/>
  <c r="E209" i="2"/>
  <c r="G208" i="2"/>
  <c r="D224" i="2" s="1"/>
  <c r="E208" i="2"/>
  <c r="G207" i="2"/>
  <c r="D223" i="2" s="1"/>
  <c r="E207" i="2"/>
  <c r="F206" i="2"/>
  <c r="G206" i="2" s="1"/>
  <c r="D222" i="2" s="1"/>
  <c r="E206" i="2"/>
  <c r="G205" i="2"/>
  <c r="D221" i="2" s="1"/>
  <c r="E205" i="2"/>
  <c r="F204" i="2"/>
  <c r="G204" i="2" s="1"/>
  <c r="D220" i="2" s="1"/>
  <c r="E204" i="2"/>
  <c r="F203" i="2"/>
  <c r="G203" i="2" s="1"/>
  <c r="D219" i="2" s="1"/>
  <c r="E203" i="2"/>
  <c r="G202" i="2"/>
  <c r="D218" i="2" s="1"/>
  <c r="E202" i="2"/>
  <c r="F201" i="2"/>
  <c r="G201" i="2" s="1"/>
  <c r="D217" i="2" s="1"/>
  <c r="E201" i="2"/>
  <c r="B149" i="2"/>
  <c r="B132" i="2" l="1"/>
  <c r="C43" i="3"/>
  <c r="C11" i="3"/>
  <c r="C10" i="3"/>
  <c r="D116" i="2"/>
  <c r="D229" i="2"/>
  <c r="C15" i="3" l="1"/>
  <c r="C122" i="3" s="1"/>
  <c r="C132" i="2"/>
  <c r="F132" i="2" s="1"/>
  <c r="D138" i="2" s="1"/>
  <c r="C54" i="3" s="1"/>
  <c r="C44" i="3"/>
  <c r="C47" i="3" s="1"/>
  <c r="C239" i="2"/>
  <c r="B229" i="2"/>
  <c r="C229" i="2"/>
  <c r="G41" i="2" l="1"/>
  <c r="B57" i="2" s="1"/>
  <c r="E57" i="2" s="1"/>
  <c r="D183" i="2" s="1"/>
  <c r="B345" i="2"/>
  <c r="B49" i="2" l="1"/>
  <c r="D49" i="2" s="1"/>
  <c r="D61" i="2"/>
  <c r="B53" i="2"/>
  <c r="D53" i="2" s="1"/>
  <c r="C23" i="3"/>
  <c r="B183" i="2" l="1"/>
  <c r="B61" i="2"/>
  <c r="C61" i="2"/>
  <c r="C183" i="2"/>
  <c r="E183" i="2" s="1"/>
  <c r="B187" i="2" s="1"/>
  <c r="D187" i="2" s="1"/>
  <c r="D193" i="2" s="1"/>
  <c r="C24" i="3" l="1"/>
  <c r="C25" i="3" s="1"/>
  <c r="E61" i="2"/>
  <c r="B79" i="2" l="1"/>
  <c r="B83" i="2"/>
  <c r="D83" i="2" s="1"/>
  <c r="B138" i="2"/>
  <c r="C52" i="3" l="1"/>
  <c r="D37" i="3"/>
  <c r="B159" i="2"/>
  <c r="D159" i="2" s="1"/>
  <c r="C63" i="3" s="1"/>
  <c r="C87" i="2"/>
  <c r="B173" i="2"/>
  <c r="D173" i="2" s="1"/>
  <c r="C66" i="3" s="1"/>
  <c r="D33" i="3"/>
  <c r="D31" i="3"/>
  <c r="D79" i="2"/>
  <c r="B87" i="2" s="1"/>
  <c r="D87" i="2" s="1"/>
  <c r="C138" i="2" s="1"/>
  <c r="C53" i="3" s="1"/>
  <c r="D30" i="3"/>
  <c r="D34" i="3"/>
  <c r="D32" i="3"/>
  <c r="D35" i="3"/>
  <c r="D36" i="3"/>
  <c r="D38" i="3" l="1"/>
  <c r="C55" i="3"/>
  <c r="C123" i="3" s="1"/>
  <c r="E138" i="2"/>
  <c r="B346" i="2" l="1"/>
  <c r="B155" i="2"/>
  <c r="D155" i="2" s="1"/>
  <c r="B169" i="2"/>
  <c r="D169" i="2" s="1"/>
  <c r="C64" i="3" l="1"/>
  <c r="B177" i="2"/>
  <c r="D177" i="2" s="1"/>
  <c r="C193" i="2" s="1"/>
  <c r="B163" i="2"/>
  <c r="D163" i="2" s="1"/>
  <c r="B193" i="2" s="1"/>
  <c r="E193" i="2" s="1"/>
  <c r="C61" i="3"/>
  <c r="C67" i="3" s="1"/>
  <c r="C124" i="3" s="1"/>
  <c r="B347" i="2" l="1"/>
  <c r="B245" i="2"/>
  <c r="D245" i="2" s="1"/>
  <c r="B249" i="2" s="1"/>
  <c r="D249" i="2" s="1"/>
  <c r="C255" i="2" s="1"/>
  <c r="B235" i="2"/>
  <c r="D235" i="2" s="1"/>
  <c r="B239" i="2" s="1"/>
  <c r="D239" i="2" s="1"/>
  <c r="E239" i="2" s="1"/>
  <c r="B255" i="2" l="1"/>
  <c r="D255" i="2" s="1"/>
  <c r="C76" i="3"/>
  <c r="C81" i="3" l="1"/>
  <c r="C92" i="3"/>
  <c r="C94" i="3" s="1"/>
  <c r="C125" i="3" s="1"/>
  <c r="C127" i="3" s="1"/>
  <c r="B348" i="2"/>
  <c r="B339" i="2"/>
  <c r="D339" i="2" s="1"/>
  <c r="B350" i="2" l="1"/>
  <c r="B351" i="2" s="1"/>
  <c r="D116" i="3"/>
  <c r="C128" i="3" s="1"/>
  <c r="C129" i="3" s="1"/>
  <c r="B353" i="2" l="1"/>
  <c r="B354" i="2" s="1"/>
  <c r="B355" i="2" s="1"/>
</calcChain>
</file>

<file path=xl/comments1.xml><?xml version="1.0" encoding="utf-8"?>
<comments xmlns="http://schemas.openxmlformats.org/spreadsheetml/2006/main">
  <authors>
    <author>Scheyla Cristina de Souza Belmiro do Amaral</author>
  </authors>
  <commentList>
    <comment ref="B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quando houver adicional de periculosidade ou insabubridade</t>
        </r>
      </text>
    </comment>
    <comment ref="C2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Considera hora noturna de 22h às 5h do dia segunte, portanto 7 horas noturnas de uma jornada de 12h. </t>
        </r>
      </text>
    </comment>
    <comment ref="C31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31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3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5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5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6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Totalização dos Encargos. Automatizada, desde que não haja alteração nas fórmulas e estrutura da planilha.
</t>
        </r>
      </text>
    </comment>
    <comment ref="B9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B10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C11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A13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13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145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191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19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199" authorId="0" shapeId="0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 xml:space="preserve">Duração computada em dias, conforme previsão em legislação.
</t>
        </r>
      </text>
    </comment>
    <comment ref="A214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21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23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25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260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294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332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34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<sst xmlns="http://schemas.openxmlformats.org/spreadsheetml/2006/main" count="599" uniqueCount="316">
  <si>
    <t>SALÁRIO BASE</t>
  </si>
  <si>
    <t>Base de cálculo</t>
  </si>
  <si>
    <t>Percentual</t>
  </si>
  <si>
    <t>Categoria</t>
  </si>
  <si>
    <t>Valor</t>
  </si>
  <si>
    <t>MÓDULO 1 - REMUNERAÇÃO</t>
  </si>
  <si>
    <t>ADICIONAL NOTURNO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</si>
  <si>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</si>
  <si>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</si>
  <si>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</si>
  <si>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</si>
  <si>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</si>
  <si>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</si>
  <si>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Salário Base</t>
  </si>
  <si>
    <t>Adicional XXX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</si>
  <si>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</si>
  <si>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</si>
  <si>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</si>
  <si>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</si>
  <si>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</si>
  <si>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</si>
  <si>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</si>
  <si>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</si>
  <si>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</si>
  <si>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</si>
  <si>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</si>
  <si>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</si>
  <si>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</si>
  <si>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</si>
  <si>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</si>
  <si>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</si>
  <si>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</si>
  <si>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</si>
  <si>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</si>
  <si>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</si>
  <si>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</si>
  <si>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VALE TRANSPORTE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</si>
  <si>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</si>
  <si>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</si>
  <si>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</si>
  <si>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</si>
  <si>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</si>
  <si>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</si>
  <si>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</si>
  <si>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</si>
  <si>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</si>
  <si>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</si>
  <si>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</si>
  <si>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VALE ALIMENTAÇÃO/REFEIÇÃO</t>
  </si>
  <si>
    <t>Valor diário</t>
  </si>
  <si>
    <t>DESCONTO DO VALE ALIMENTAÇÃO/REFEIÇÃO</t>
  </si>
  <si>
    <t>CUSTO EFETIVO DO VALE ALIMENTAÇÃO/REFEIÇÃO</t>
  </si>
  <si>
    <t>Vale Transporte</t>
  </si>
  <si>
    <t>Vale Refeição</t>
  </si>
  <si>
    <t>MÓDULO 3 - PROVISÃO PARA RESCISÃO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</si>
  <si>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</si>
  <si>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</si>
  <si>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</si>
  <si>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</si>
  <si>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</si>
  <si>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</si>
  <si>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</si>
  <si>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</si>
  <si>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</si>
  <si>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</si>
  <si>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</si>
  <si>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</si>
  <si>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</si>
  <si>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</si>
  <si>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</si>
  <si>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MULTA DO FGTS E CONTRIBUIÇÃO SOCIAL SOBRE O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</si>
  <si>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</si>
  <si>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</si>
  <si>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</si>
  <si>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</si>
  <si>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</si>
  <si>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</si>
  <si>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</si>
  <si>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</si>
  <si>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</si>
  <si>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</si>
  <si>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</si>
  <si>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</si>
  <si>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</si>
  <si>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</si>
  <si>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Duração Legal  
da Ausência</t>
  </si>
  <si>
    <t>12x36</t>
  </si>
  <si>
    <t>44h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</si>
  <si>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</si>
  <si>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</si>
  <si>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</si>
  <si>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</si>
  <si>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</si>
  <si>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</si>
  <si>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</si>
  <si>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</si>
  <si>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</si>
  <si>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</si>
  <si>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</si>
  <si>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</si>
  <si>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</si>
  <si>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</si>
  <si>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</si>
  <si>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</si>
  <si>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44 SEM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</si>
  <si>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</si>
  <si>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</si>
  <si>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</si>
  <si>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</si>
  <si>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</si>
  <si>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</si>
  <si>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</si>
  <si>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</si>
  <si>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</si>
  <si>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</si>
  <si>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</si>
  <si>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</si>
  <si>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</si>
  <si>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</si>
  <si>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</si>
  <si>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Módulo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</si>
  <si>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</si>
  <si>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</si>
  <si>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</si>
  <si>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</si>
  <si>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</si>
  <si>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</si>
  <si>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</si>
  <si>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</si>
  <si>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</si>
  <si>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</si>
  <si>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</si>
  <si>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</si>
  <si>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</si>
  <si>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GRATIFICAÇÃO DE FUNÇÃO</t>
  </si>
  <si>
    <t>Valor da Gratificação</t>
  </si>
  <si>
    <t>ADICIONAIS (periculosidade ou insalubridade, se houver)</t>
  </si>
  <si>
    <t>ADICIONAL DE XXX</t>
  </si>
  <si>
    <t>Gratificação de função</t>
  </si>
  <si>
    <t>13° SALÁRIO
Previsto no Decreto 57.155, de 1965.</t>
  </si>
  <si>
    <t>FÉRIAS
Previsto no art. 7° da Constituição Federal</t>
  </si>
  <si>
    <t>Adicional de Periculosidade ou Insalubridade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</si>
  <si>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</si>
  <si>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</si>
  <si>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</si>
  <si>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</si>
  <si>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</si>
  <si>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</si>
  <si>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</si>
  <si>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</si>
  <si>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</si>
  <si>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</si>
  <si>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</si>
  <si>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</si>
  <si>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</si>
  <si>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</si>
  <si>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</si>
  <si>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</si>
  <si>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</si>
  <si>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</si>
  <si>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Custo com Equipamentos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</si>
  <si>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</si>
  <si>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</si>
  <si>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</si>
  <si>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</si>
  <si>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</si>
  <si>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</si>
  <si>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</si>
  <si>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</si>
  <si>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</si>
  <si>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</si>
  <si>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</si>
  <si>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</si>
  <si>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</si>
  <si>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</si>
  <si>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</si>
  <si>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</si>
  <si>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</si>
  <si>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</si>
  <si>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</si>
  <si>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</si>
  <si>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</si>
  <si>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</si>
  <si>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</si>
  <si>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</si>
  <si>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</si>
  <si>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</si>
  <si>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</si>
  <si>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</si>
  <si>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</si>
  <si>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</si>
  <si>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</si>
  <si>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</si>
  <si>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</si>
  <si>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</si>
  <si>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</si>
  <si>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</si>
  <si>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</si>
  <si>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</si>
  <si>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</si>
  <si>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</si>
  <si>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</si>
  <si>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</si>
  <si>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</si>
  <si>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</si>
  <si>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</si>
  <si>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</si>
  <si>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</si>
  <si>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</si>
  <si>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</si>
  <si>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</si>
  <si>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</si>
  <si>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</si>
  <si>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</si>
  <si>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</si>
  <si>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</si>
  <si>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</si>
  <si>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</si>
  <si>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</si>
  <si>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</si>
  <si>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</si>
  <si>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</si>
  <si>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</si>
  <si>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</si>
  <si>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</si>
  <si>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</si>
  <si>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</si>
  <si>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</si>
  <si>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</si>
  <si>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</si>
  <si>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</si>
  <si>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</si>
  <si>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</si>
  <si>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</si>
  <si>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</si>
  <si>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MODELO PARA A CONSOLIDAÇÃO E APRESENTAÇÃO DE PROPOSTAS</t>
  </si>
  <si>
    <t>Com ajustes após publicação da Lei n° 13.467, de 2017.</t>
  </si>
  <si>
    <t>Intervalo para repouso e alimentação</t>
  </si>
  <si>
    <t xml:space="preserve">BENEFÍCIO Assistência médica e famíliar </t>
  </si>
  <si>
    <t>R$ por empregado</t>
  </si>
  <si>
    <t>PERCENTUAIS POR TIPO DE DESLIGAMENTO</t>
  </si>
  <si>
    <t>Incidencia anual por empregado</t>
  </si>
  <si>
    <t>Duração dos itens 
(vida útil) anos</t>
  </si>
  <si>
    <t>Depreciação após 1 ano (%)</t>
  </si>
  <si>
    <t>Equipamentos  - custo anual</t>
  </si>
  <si>
    <t>Custo mensal total</t>
  </si>
  <si>
    <t>Custo com Materiais de Limpeza</t>
  </si>
  <si>
    <t>MATERIAIS DE LIMPEZA - COMPOSIÇÃO - VALOR MENSAL</t>
  </si>
  <si>
    <t>Assistência médica e familiar</t>
  </si>
  <si>
    <t>Quantidade de postos</t>
  </si>
  <si>
    <t>Valor por Cargo</t>
  </si>
  <si>
    <t>Total mensal:</t>
  </si>
  <si>
    <t>Total anual:</t>
  </si>
  <si>
    <t>Valor (7 dias)</t>
  </si>
  <si>
    <t>AVISO PRÉVIO TRABALHADO (CUSTO 7 DIAS)</t>
  </si>
  <si>
    <t>Custo 7 dias</t>
  </si>
  <si>
    <t>ESCALAS -  todos os cargos</t>
  </si>
  <si>
    <t>BENEFÍCIO Cesta - Básica</t>
  </si>
  <si>
    <t>Aspirador de pó profissional</t>
  </si>
  <si>
    <t>Balde 20 L</t>
  </si>
  <si>
    <t>Conjunto de balde espremedor, com rodizios, capacidade 30 l</t>
  </si>
  <si>
    <t>Conjunto mop pó 40 cm</t>
  </si>
  <si>
    <t>Enceradeira industrial com acessórios</t>
  </si>
  <si>
    <t>Escada de alumínio reforçada, tipo cavalete, com 7 degraus</t>
  </si>
  <si>
    <t>Mini-cavalete em polipropileno sinalizador para piso molhado</t>
  </si>
  <si>
    <t>Pá de lixo com cabo longo</t>
  </si>
  <si>
    <t>Rodo 40 cm c/ cabo de alumínio</t>
  </si>
  <si>
    <t>Tesoura para poda (jardinagem)</t>
  </si>
  <si>
    <t>Vassoura de nylon 40 cm c/ cabo de madeira</t>
  </si>
  <si>
    <t>Vassoura Piaçava</t>
  </si>
  <si>
    <t>Vassourinhas para sanitário</t>
  </si>
  <si>
    <t>Quantidade</t>
  </si>
  <si>
    <t>Mangueira para jardim, plástica, com 30 metros de comprimento, esguicho e acessórios, 1/2"</t>
  </si>
  <si>
    <t>Pastilha sanitária</t>
  </si>
  <si>
    <t>Refil Mop - Esponja abrasivo</t>
  </si>
  <si>
    <t>Cesta básica</t>
  </si>
  <si>
    <t>Calça comprida com elástico e cordão, em gabardine, brim ou tactel</t>
  </si>
  <si>
    <t>Camiseta malha fria com gola simples, de mangas curtas, sem abotoamento, com logomarca da empresa</t>
  </si>
  <si>
    <t>Bota, cano curto, solado antideslizante e antiderrapante, para atividades com água, hidro-repelente, com sistema de elástico, antibactérias, cor preto</t>
  </si>
  <si>
    <t>Água Sanitária (L)</t>
  </si>
  <si>
    <t>Álcool Etílico (L)</t>
  </si>
  <si>
    <t>Cera líquida (L)</t>
  </si>
  <si>
    <t>Cera preta (L)</t>
  </si>
  <si>
    <t>Desentupidor de vaso (und)</t>
  </si>
  <si>
    <t>Papel Higiênico (extra luxo - folha dupla de alta qualidade) - Rolo 300m</t>
  </si>
  <si>
    <t>Multiuso (und)</t>
  </si>
  <si>
    <t>Luvas de borracha (par)</t>
  </si>
  <si>
    <t>Flanela grande (und)</t>
  </si>
  <si>
    <t>Esponja Multiuso (und)</t>
  </si>
  <si>
    <t>Esponja lã de aço (und)</t>
  </si>
  <si>
    <t>Detergente para louça (L)</t>
  </si>
  <si>
    <t>Desodorizador de ar spray (und)</t>
  </si>
  <si>
    <t>Desinfetante (L)</t>
  </si>
  <si>
    <t>Protetor descartável para assento de vaso sanitário (pct 50)</t>
  </si>
  <si>
    <t>Sabonete Líquido (L)</t>
  </si>
  <si>
    <t>Saco plástico para lixo de 15 litros (Centena)</t>
  </si>
  <si>
    <t>Saco plástico para lixo de 50 litros (Centena)</t>
  </si>
  <si>
    <t>Saco plástico para lixo de 100 litros (Centena)</t>
  </si>
  <si>
    <t>Sabão em pó (250g)</t>
  </si>
  <si>
    <t>Sabão em barra (und)</t>
  </si>
  <si>
    <t>Papel Toalha Branco (extra luxo de alta qualidade, com alta absorção) - pct 50</t>
  </si>
  <si>
    <t>Pano de chão alvejado (und)</t>
  </si>
  <si>
    <t>Servente</t>
  </si>
  <si>
    <t>Lustra móveis (200ml)</t>
  </si>
  <si>
    <t>Custo mensal por empregado (6 empregados)</t>
  </si>
  <si>
    <r>
      <rPr>
        <b/>
        <sz val="10"/>
        <color theme="1"/>
        <rFont val="Times New Roman"/>
        <family val="1"/>
      </rPr>
      <t>BENEFÍCIO XXX</t>
    </r>
    <r>
      <rPr>
        <sz val="10"/>
        <color theme="1"/>
        <rFont val="Times New Roman"/>
        <family val="1"/>
      </rPr>
      <t xml:space="preserve">
</t>
    </r>
    <r>
      <rPr>
        <sz val="10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</si>
  <si>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r>
      <rPr>
        <b/>
        <sz val="10"/>
        <color theme="1"/>
        <rFont val="Times New Roman"/>
        <family val="1"/>
      </rPr>
      <t>BENEFÍCIO YYY</t>
    </r>
    <r>
      <rPr>
        <sz val="10"/>
        <color theme="1"/>
        <rFont val="Times New Roman"/>
        <family val="1"/>
      </rPr>
      <t xml:space="preserve">
</t>
    </r>
    <r>
      <rPr>
        <sz val="10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</si>
  <si>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>Roçadeira profissional multifuncional</t>
  </si>
  <si>
    <t>Probabilidade de ocorrência de ausências legais, conforme previsão do art. 473 da Consolidação das Leis do Trabalho.</t>
  </si>
  <si>
    <t>Servente: 8h</t>
  </si>
  <si>
    <t>Valor mensal por empregado (6 empregados)</t>
  </si>
  <si>
    <t>MÓDULO 1 - RESUMO</t>
  </si>
  <si>
    <t>MÓDULO 2 - RESUMO</t>
  </si>
  <si>
    <t>MÓDULO 3 - RESUMO</t>
  </si>
  <si>
    <t>MÓDULO 4 - RESUMO</t>
  </si>
  <si>
    <t>MÓDULO 5 - RESUMO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</si>
</sst>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  <numFmt numFmtId="168" formatCode="#,##0;[Red]#,##0"/>
    <numFmt numFmtId="169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7" fillId="0" borderId="17" applyNumberFormat="0" applyFill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18" applyNumberFormat="0" applyAlignment="0" applyProtection="0"/>
    <xf numFmtId="0" fontId="12" fillId="9" borderId="19" applyNumberFormat="0" applyAlignment="0" applyProtection="0"/>
    <xf numFmtId="0" fontId="13" fillId="9" borderId="18" applyNumberFormat="0" applyAlignment="0" applyProtection="0"/>
    <xf numFmtId="0" fontId="14" fillId="0" borderId="20" applyNumberFormat="0" applyFill="0" applyAlignment="0" applyProtection="0"/>
    <xf numFmtId="0" fontId="15" fillId="10" borderId="21" applyNumberFormat="0" applyAlignment="0" applyProtection="0"/>
    <xf numFmtId="0" fontId="16" fillId="0" borderId="0" applyNumberFormat="0" applyFill="0" applyBorder="0" applyAlignment="0" applyProtection="0"/>
    <xf numFmtId="0" fontId="1" fillId="11" borderId="22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 applyFill="0" applyBorder="0" applyAlignment="0" applyProtection="0"/>
  </cellStyleXfs>
  <cellXfs count="162">
    <xf numFmtId="0" fontId="0" fillId="0" borderId="0" xfId="0"/>
    <xf numFmtId="0" fontId="2" fillId="0" borderId="0" xfId="0" applyFont="1"/>
    <xf numFmtId="43" fontId="2" fillId="0" borderId="0" xfId="0" applyNumberFormat="1" applyFont="1"/>
    <xf numFmtId="10" fontId="2" fillId="0" borderId="0" xfId="0" applyNumberFormat="1" applyFont="1"/>
    <xf numFmtId="0" fontId="25" fillId="0" borderId="0" xfId="0" applyFont="1"/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4" xfId="0" applyFont="1" applyBorder="1" applyAlignment="1">
      <alignment vertical="center" wrapText="1"/>
    </xf>
    <xf numFmtId="43" fontId="25" fillId="0" borderId="24" xfId="2" applyFont="1" applyBorder="1" applyAlignment="1">
      <alignment vertical="center" wrapText="1"/>
    </xf>
    <xf numFmtId="0" fontId="24" fillId="0" borderId="0" xfId="0" applyFont="1" applyAlignment="1">
      <alignment vertical="center"/>
    </xf>
    <xf numFmtId="43" fontId="25" fillId="0" borderId="24" xfId="2" applyFont="1" applyBorder="1" applyAlignment="1">
      <alignment horizontal="center" vertical="center" wrapText="1"/>
    </xf>
    <xf numFmtId="10" fontId="25" fillId="0" borderId="24" xfId="0" applyNumberFormat="1" applyFont="1" applyBorder="1" applyAlignment="1">
      <alignment horizontal="center" vertical="center" wrapText="1"/>
    </xf>
    <xf numFmtId="10" fontId="25" fillId="0" borderId="24" xfId="0" applyNumberFormat="1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24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24" xfId="0" applyFont="1" applyBorder="1" applyAlignment="1">
      <alignment horizontal="justify" vertical="center" wrapText="1"/>
    </xf>
    <xf numFmtId="43" fontId="25" fillId="0" borderId="0" xfId="0" applyNumberFormat="1" applyFont="1"/>
    <xf numFmtId="0" fontId="24" fillId="0" borderId="10" xfId="0" applyFont="1" applyBorder="1" applyAlignment="1">
      <alignment vertical="center" wrapText="1"/>
    </xf>
    <xf numFmtId="10" fontId="24" fillId="0" borderId="24" xfId="0" applyNumberFormat="1" applyFont="1" applyBorder="1" applyAlignment="1">
      <alignment horizontal="center" vertical="center" wrapText="1"/>
    </xf>
    <xf numFmtId="10" fontId="25" fillId="0" borderId="24" xfId="1" applyNumberFormat="1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10" fontId="25" fillId="0" borderId="1" xfId="1" applyNumberFormat="1" applyFont="1" applyFill="1" applyBorder="1" applyAlignment="1">
      <alignment horizontal="center" vertical="center"/>
    </xf>
    <xf numFmtId="9" fontId="25" fillId="0" borderId="1" xfId="1" applyFont="1" applyBorder="1" applyAlignment="1">
      <alignment horizontal="center" vertical="center"/>
    </xf>
    <xf numFmtId="10" fontId="25" fillId="0" borderId="1" xfId="1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164" fontId="25" fillId="0" borderId="0" xfId="0" applyNumberFormat="1" applyFont="1" applyBorder="1" applyAlignment="1">
      <alignment horizontal="center" vertical="center"/>
    </xf>
    <xf numFmtId="10" fontId="25" fillId="0" borderId="0" xfId="1" applyNumberFormat="1" applyFont="1" applyBorder="1" applyAlignment="1">
      <alignment horizontal="center" vertical="center"/>
    </xf>
    <xf numFmtId="9" fontId="25" fillId="0" borderId="0" xfId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10" fontId="25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24" fillId="37" borderId="1" xfId="0" applyFont="1" applyFill="1" applyBorder="1" applyAlignment="1">
      <alignment horizontal="center" vertical="center"/>
    </xf>
    <xf numFmtId="10" fontId="24" fillId="37" borderId="1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9" fontId="25" fillId="0" borderId="1" xfId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0" fontId="24" fillId="2" borderId="1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0" fontId="25" fillId="0" borderId="1" xfId="0" applyNumberFormat="1" applyFont="1" applyBorder="1" applyAlignment="1">
      <alignment horizontal="center" vertical="center"/>
    </xf>
    <xf numFmtId="40" fontId="25" fillId="0" borderId="1" xfId="0" applyNumberFormat="1" applyFont="1" applyBorder="1" applyAlignment="1">
      <alignment horizontal="center" vertical="center"/>
    </xf>
    <xf numFmtId="40" fontId="24" fillId="0" borderId="1" xfId="0" applyNumberFormat="1" applyFont="1" applyBorder="1" applyAlignment="1">
      <alignment horizontal="center" vertical="center"/>
    </xf>
    <xf numFmtId="40" fontId="25" fillId="0" borderId="1" xfId="0" applyNumberFormat="1" applyFont="1" applyFill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 wrapText="1"/>
    </xf>
    <xf numFmtId="9" fontId="25" fillId="0" borderId="1" xfId="1" applyFont="1" applyBorder="1" applyAlignment="1">
      <alignment horizontal="center" vertical="center" wrapText="1"/>
    </xf>
    <xf numFmtId="10" fontId="25" fillId="0" borderId="1" xfId="1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167" fontId="28" fillId="3" borderId="1" xfId="3" applyFont="1" applyFill="1" applyBorder="1" applyAlignment="1" applyProtection="1">
      <alignment horizontal="center" vertical="center"/>
    </xf>
    <xf numFmtId="0" fontId="29" fillId="0" borderId="1" xfId="0" applyFont="1" applyBorder="1" applyAlignment="1">
      <alignment vertical="center" wrapText="1"/>
    </xf>
    <xf numFmtId="3" fontId="25" fillId="0" borderId="1" xfId="3" applyNumberFormat="1" applyFont="1" applyFill="1" applyBorder="1" applyAlignment="1" applyProtection="1">
      <alignment horizontal="center" vertical="center"/>
    </xf>
    <xf numFmtId="167" fontId="25" fillId="0" borderId="1" xfId="3" applyFont="1" applyFill="1" applyBorder="1" applyAlignment="1" applyProtection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28" fillId="3" borderId="1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67" fontId="25" fillId="0" borderId="0" xfId="3" applyFont="1" applyFill="1" applyBorder="1" applyAlignment="1" applyProtection="1">
      <alignment horizontal="center" vertical="center"/>
    </xf>
    <xf numFmtId="167" fontId="25" fillId="0" borderId="0" xfId="0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4" fontId="25" fillId="0" borderId="1" xfId="3" applyNumberFormat="1" applyFont="1" applyFill="1" applyBorder="1" applyAlignment="1" applyProtection="1">
      <alignment horizontal="center" vertical="center"/>
    </xf>
    <xf numFmtId="4" fontId="28" fillId="0" borderId="1" xfId="3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 wrapText="1"/>
    </xf>
    <xf numFmtId="0" fontId="30" fillId="39" borderId="1" xfId="0" applyFont="1" applyFill="1" applyBorder="1" applyAlignment="1">
      <alignment vertical="center" wrapText="1"/>
    </xf>
    <xf numFmtId="43" fontId="25" fillId="0" borderId="1" xfId="2" applyFont="1" applyFill="1" applyBorder="1" applyAlignment="1" applyProtection="1">
      <alignment vertical="center" wrapText="1"/>
    </xf>
    <xf numFmtId="0" fontId="30" fillId="39" borderId="1" xfId="0" applyFont="1" applyFill="1" applyBorder="1" applyAlignment="1">
      <alignment horizontal="center" vertical="center" wrapText="1"/>
    </xf>
    <xf numFmtId="2" fontId="29" fillId="0" borderId="1" xfId="3" applyNumberFormat="1" applyFont="1" applyBorder="1" applyAlignment="1">
      <alignment horizontal="center" vertical="center"/>
    </xf>
    <xf numFmtId="3" fontId="29" fillId="0" borderId="1" xfId="3" applyNumberFormat="1" applyFont="1" applyFill="1" applyBorder="1" applyAlignment="1">
      <alignment horizontal="center" vertical="center"/>
    </xf>
    <xf numFmtId="43" fontId="25" fillId="0" borderId="1" xfId="2" applyFont="1" applyFill="1" applyBorder="1" applyAlignment="1" applyProtection="1">
      <alignment horizontal="right" vertical="center" wrapText="1"/>
    </xf>
    <xf numFmtId="4" fontId="24" fillId="2" borderId="1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167" fontId="28" fillId="3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169" fontId="25" fillId="0" borderId="1" xfId="0" applyNumberFormat="1" applyFont="1" applyFill="1" applyBorder="1" applyAlignment="1">
      <alignment vertical="center"/>
    </xf>
    <xf numFmtId="43" fontId="25" fillId="0" borderId="1" xfId="2" applyFont="1" applyBorder="1" applyAlignment="1">
      <alignment vertical="center"/>
    </xf>
    <xf numFmtId="0" fontId="25" fillId="0" borderId="1" xfId="0" applyFont="1" applyBorder="1" applyAlignment="1">
      <alignment horizontal="left" vertical="center" wrapText="1"/>
    </xf>
    <xf numFmtId="0" fontId="28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10" fontId="30" fillId="0" borderId="1" xfId="1" applyNumberFormat="1" applyFont="1" applyFill="1" applyBorder="1" applyAlignment="1">
      <alignment horizontal="center" vertical="center"/>
    </xf>
    <xf numFmtId="39" fontId="25" fillId="0" borderId="1" xfId="5" applyNumberFormat="1" applyFont="1" applyFill="1" applyBorder="1" applyAlignment="1" applyProtection="1">
      <alignment horizontal="center" vertical="center"/>
    </xf>
    <xf numFmtId="10" fontId="25" fillId="0" borderId="1" xfId="1" applyNumberFormat="1" applyFont="1" applyFill="1" applyBorder="1" applyAlignment="1" applyProtection="1">
      <alignment horizontal="center" vertical="center"/>
    </xf>
    <xf numFmtId="10" fontId="25" fillId="0" borderId="0" xfId="0" applyNumberFormat="1" applyFont="1" applyAlignment="1">
      <alignment horizontal="center" vertical="center"/>
    </xf>
    <xf numFmtId="0" fontId="24" fillId="0" borderId="11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164" fontId="25" fillId="0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168" fontId="28" fillId="0" borderId="1" xfId="0" applyNumberFormat="1" applyFont="1" applyBorder="1" applyAlignment="1">
      <alignment horizontal="center" vertical="center"/>
    </xf>
    <xf numFmtId="168" fontId="28" fillId="0" borderId="0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166" fontId="25" fillId="0" borderId="1" xfId="2" applyNumberFormat="1" applyFont="1" applyBorder="1" applyAlignment="1">
      <alignment horizontal="center" vertical="center" wrapText="1"/>
    </xf>
    <xf numFmtId="166" fontId="25" fillId="0" borderId="1" xfId="2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1" fillId="0" borderId="0" xfId="0" applyFont="1"/>
    <xf numFmtId="0" fontId="24" fillId="36" borderId="14" xfId="0" applyFont="1" applyFill="1" applyBorder="1" applyAlignment="1">
      <alignment horizontal="center" vertical="center"/>
    </xf>
    <xf numFmtId="0" fontId="24" fillId="36" borderId="25" xfId="0" applyFont="1" applyFill="1" applyBorder="1" applyAlignment="1">
      <alignment horizontal="center" vertical="center"/>
    </xf>
    <xf numFmtId="0" fontId="24" fillId="36" borderId="1" xfId="0" applyFont="1" applyFill="1" applyBorder="1" applyAlignment="1">
      <alignment horizontal="center" vertical="center"/>
    </xf>
    <xf numFmtId="0" fontId="24" fillId="36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8" fillId="43" borderId="14" xfId="0" applyFont="1" applyFill="1" applyBorder="1" applyAlignment="1">
      <alignment horizontal="center" vertical="center"/>
    </xf>
    <xf numFmtId="0" fontId="28" fillId="43" borderId="25" xfId="0" applyFont="1" applyFill="1" applyBorder="1" applyAlignment="1">
      <alignment horizontal="center" vertical="center"/>
    </xf>
    <xf numFmtId="0" fontId="28" fillId="43" borderId="26" xfId="0" applyFont="1" applyFill="1" applyBorder="1" applyAlignment="1">
      <alignment horizontal="center" vertical="center"/>
    </xf>
    <xf numFmtId="0" fontId="24" fillId="44" borderId="0" xfId="0" applyFont="1" applyFill="1" applyBorder="1" applyAlignment="1">
      <alignment horizontal="center" vertical="center"/>
    </xf>
    <xf numFmtId="0" fontId="24" fillId="41" borderId="0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4" fillId="42" borderId="0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36" borderId="2" xfId="0" applyFont="1" applyFill="1" applyBorder="1" applyAlignment="1">
      <alignment horizontal="center" vertical="center"/>
    </xf>
    <xf numFmtId="0" fontId="24" fillId="36" borderId="4" xfId="0" applyFont="1" applyFill="1" applyBorder="1" applyAlignment="1">
      <alignment horizontal="center" vertical="center"/>
    </xf>
    <xf numFmtId="0" fontId="24" fillId="36" borderId="3" xfId="0" applyFont="1" applyFill="1" applyBorder="1" applyAlignment="1">
      <alignment horizontal="center" vertical="center"/>
    </xf>
    <xf numFmtId="0" fontId="24" fillId="36" borderId="8" xfId="0" applyFont="1" applyFill="1" applyBorder="1" applyAlignment="1">
      <alignment horizontal="center" vertical="center"/>
    </xf>
    <xf numFmtId="0" fontId="24" fillId="36" borderId="9" xfId="0" applyFont="1" applyFill="1" applyBorder="1" applyAlignment="1">
      <alignment horizontal="center" vertical="center"/>
    </xf>
    <xf numFmtId="0" fontId="24" fillId="36" borderId="1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36" borderId="27" xfId="0" applyFont="1" applyFill="1" applyBorder="1" applyAlignment="1">
      <alignment horizontal="center" vertical="center"/>
    </xf>
    <xf numFmtId="0" fontId="26" fillId="40" borderId="0" xfId="0" applyFont="1" applyFill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8" fillId="4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31" fillId="43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36" borderId="0" xfId="0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36" borderId="0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6" fillId="38" borderId="0" xfId="0" applyFont="1" applyFill="1" applyAlignment="1">
      <alignment horizontal="center"/>
    </xf>
    <xf numFmtId="0" fontId="24" fillId="2" borderId="0" xfId="0" applyFont="1" applyFill="1" applyBorder="1" applyAlignment="1">
      <alignment horizontal="center" vertical="center"/>
    </xf>
  </cellXfs>
  <cellStyles count="55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Incorreto" xfId="12" builtinId="27" customBuiltin="1"/>
    <cellStyle name="Moeda 2" xfId="54"/>
    <cellStyle name="Neutra" xfId="13" builtinId="28" customBuiltin="1"/>
    <cellStyle name="Normal" xfId="0" builtinId="0"/>
    <cellStyle name="Normal 2" xfId="48"/>
    <cellStyle name="Normal 3" xfId="53"/>
    <cellStyle name="Nota" xfId="20" builtinId="10" customBuiltin="1"/>
    <cellStyle name="Porcentagem" xfId="1" builtinId="5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/>
    <cellStyle name="Vírgula 3" xfId="5"/>
    <cellStyle name="Vírgula 3 2" xfId="51"/>
    <cellStyle name="Vírgula 4" xfId="4"/>
    <cellStyle name="Vírgula 4 2" xfId="50"/>
    <cellStyle name="Vírgula 5" xfId="47"/>
    <cellStyle name="Vírgula 5 2" xfId="52"/>
    <cellStyle name="Vírgula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56"/>
  <sheetViews>
    <sheetView showGridLines="0" tabSelected="1" zoomScaleNormal="100" zoomScaleSheetLayoutView="85" workbookViewId="0">
      <selection activeCell="C31" sqref="C31"/>
    </sheetView>
  </sheetViews>
  <sheetFormatPr defaultRowHeight="15.75" customHeight="1" x14ac:dyDescent="0.25"/>
  <cols>
    <col min="1" max="1" width="27.28515625" style="23" customWidth="1"/>
    <col min="2" max="7" width="15.7109375" style="23" customWidth="1"/>
    <col min="8" max="16384" width="9.140625" style="23"/>
  </cols>
  <sheetData>
    <row r="1" spans="1:7" ht="15.75" customHeight="1" x14ac:dyDescent="0.25">
      <c r="A1" s="148" t="s">
        <v>233</v>
      </c>
      <c r="B1" s="148"/>
      <c r="C1" s="148"/>
      <c r="D1" s="148"/>
      <c r="E1" s="148"/>
      <c r="F1" s="148"/>
      <c r="G1" s="148"/>
    </row>
    <row r="2" spans="1:7" ht="15.75" customHeight="1" x14ac:dyDescent="0.25">
      <c r="A2" s="148" t="s">
        <v>234</v>
      </c>
      <c r="B2" s="148"/>
      <c r="C2" s="148"/>
      <c r="D2" s="148"/>
      <c r="E2" s="148"/>
      <c r="F2" s="148"/>
      <c r="G2" s="148"/>
    </row>
    <row r="3" spans="1:7" ht="15.75" customHeight="1" x14ac:dyDescent="0.25">
      <c r="A3" s="24"/>
      <c r="B3" s="24"/>
      <c r="C3" s="24"/>
      <c r="D3" s="24"/>
      <c r="E3" s="24"/>
      <c r="F3" s="24"/>
      <c r="G3" s="25"/>
    </row>
    <row r="4" spans="1:7" ht="15.75" customHeight="1" x14ac:dyDescent="0.25">
      <c r="A4" s="138" t="s">
        <v>5</v>
      </c>
      <c r="B4" s="138"/>
      <c r="C4" s="138"/>
      <c r="D4" s="138"/>
      <c r="E4" s="138"/>
      <c r="F4" s="138"/>
      <c r="G4" s="138"/>
    </row>
    <row r="5" spans="1:7" ht="15.75" customHeight="1" x14ac:dyDescent="0.25">
      <c r="A5" s="24"/>
      <c r="B5" s="24"/>
      <c r="C5" s="24"/>
      <c r="D5" s="24"/>
      <c r="E5" s="24"/>
      <c r="F5" s="24"/>
      <c r="G5" s="25"/>
    </row>
    <row r="6" spans="1:7" ht="15.75" customHeight="1" x14ac:dyDescent="0.25">
      <c r="A6" s="130" t="s">
        <v>0</v>
      </c>
      <c r="B6" s="130"/>
      <c r="C6" s="130"/>
      <c r="D6" s="130"/>
      <c r="E6" s="130"/>
      <c r="F6" s="130"/>
      <c r="G6" s="130"/>
    </row>
    <row r="8" spans="1:7" ht="15.75" customHeight="1" x14ac:dyDescent="0.25">
      <c r="A8" s="149" t="s">
        <v>0</v>
      </c>
      <c r="B8" s="149"/>
    </row>
    <row r="9" spans="1:7" ht="15.75" customHeight="1" x14ac:dyDescent="0.25">
      <c r="A9" s="26" t="s">
        <v>302</v>
      </c>
      <c r="B9" s="27"/>
    </row>
    <row r="11" spans="1:7" ht="15.75" customHeight="1" x14ac:dyDescent="0.25">
      <c r="A11" s="130" t="s">
        <v>134</v>
      </c>
      <c r="B11" s="130"/>
      <c r="C11" s="130"/>
      <c r="D11" s="130"/>
      <c r="E11" s="130"/>
      <c r="F11" s="130"/>
      <c r="G11" s="130"/>
    </row>
    <row r="12" spans="1:7" ht="15.75" customHeight="1" x14ac:dyDescent="0.25">
      <c r="A12" s="24"/>
      <c r="B12" s="24"/>
      <c r="C12" s="24"/>
      <c r="D12" s="24"/>
      <c r="E12" s="24"/>
      <c r="F12" s="24"/>
    </row>
    <row r="13" spans="1:7" ht="15.75" customHeight="1" x14ac:dyDescent="0.25">
      <c r="A13" s="127" t="s">
        <v>134</v>
      </c>
      <c r="B13" s="127"/>
      <c r="C13" s="127"/>
      <c r="D13" s="127"/>
    </row>
    <row r="14" spans="1:7" ht="29.25" customHeight="1" x14ac:dyDescent="0.25">
      <c r="A14" s="28" t="s">
        <v>3</v>
      </c>
      <c r="B14" s="28" t="s">
        <v>1</v>
      </c>
      <c r="C14" s="28" t="s">
        <v>2</v>
      </c>
      <c r="D14" s="29" t="s">
        <v>135</v>
      </c>
    </row>
    <row r="15" spans="1:7" ht="15.75" customHeight="1" x14ac:dyDescent="0.25">
      <c r="A15" s="26" t="s">
        <v>302</v>
      </c>
      <c r="B15" s="30">
        <f>B9</f>
        <v>0</v>
      </c>
      <c r="C15" s="31">
        <v>0</v>
      </c>
      <c r="D15" s="27">
        <f>B15*C15</f>
        <v>0</v>
      </c>
      <c r="E15" s="25"/>
      <c r="G15" s="25"/>
    </row>
    <row r="17" spans="1:7" ht="15.75" customHeight="1" x14ac:dyDescent="0.25">
      <c r="A17" s="130" t="s">
        <v>136</v>
      </c>
      <c r="B17" s="130"/>
      <c r="C17" s="130"/>
      <c r="D17" s="130"/>
      <c r="E17" s="130"/>
      <c r="F17" s="130"/>
      <c r="G17" s="130"/>
    </row>
    <row r="18" spans="1:7" ht="15.75" customHeight="1" x14ac:dyDescent="0.25">
      <c r="A18" s="25"/>
      <c r="B18" s="25"/>
      <c r="C18" s="25"/>
      <c r="D18" s="25"/>
      <c r="F18" s="25"/>
    </row>
    <row r="19" spans="1:7" ht="15.75" customHeight="1" x14ac:dyDescent="0.25">
      <c r="A19" s="127" t="s">
        <v>137</v>
      </c>
      <c r="B19" s="127"/>
      <c r="C19" s="127"/>
      <c r="D19" s="127"/>
    </row>
    <row r="20" spans="1:7" ht="15.75" customHeight="1" x14ac:dyDescent="0.25">
      <c r="A20" s="28" t="s">
        <v>3</v>
      </c>
      <c r="B20" s="28" t="s">
        <v>1</v>
      </c>
      <c r="C20" s="28" t="s">
        <v>2</v>
      </c>
      <c r="D20" s="28" t="s">
        <v>4</v>
      </c>
    </row>
    <row r="21" spans="1:7" ht="15.75" customHeight="1" x14ac:dyDescent="0.25">
      <c r="A21" s="26" t="s">
        <v>302</v>
      </c>
      <c r="B21" s="30">
        <v>0</v>
      </c>
      <c r="C21" s="32">
        <v>0</v>
      </c>
      <c r="D21" s="27">
        <v>0</v>
      </c>
    </row>
    <row r="23" spans="1:7" ht="15.75" customHeight="1" x14ac:dyDescent="0.25">
      <c r="A23" s="130" t="s">
        <v>6</v>
      </c>
      <c r="B23" s="130"/>
      <c r="C23" s="130"/>
      <c r="D23" s="130"/>
      <c r="E23" s="130"/>
      <c r="F23" s="130"/>
      <c r="G23" s="130"/>
    </row>
    <row r="25" spans="1:7" ht="15.75" customHeight="1" x14ac:dyDescent="0.25">
      <c r="A25" s="127" t="s">
        <v>6</v>
      </c>
      <c r="B25" s="127"/>
      <c r="C25" s="127"/>
      <c r="D25" s="127"/>
      <c r="E25" s="127"/>
    </row>
    <row r="26" spans="1:7" ht="15.75" customHeight="1" x14ac:dyDescent="0.25">
      <c r="A26" s="28" t="s">
        <v>3</v>
      </c>
      <c r="B26" s="28" t="s">
        <v>8</v>
      </c>
      <c r="C26" s="28" t="s">
        <v>9</v>
      </c>
      <c r="D26" s="28" t="s">
        <v>2</v>
      </c>
      <c r="E26" s="28" t="s">
        <v>4</v>
      </c>
    </row>
    <row r="27" spans="1:7" ht="15.75" customHeight="1" x14ac:dyDescent="0.25">
      <c r="A27" s="26" t="s">
        <v>302</v>
      </c>
      <c r="B27" s="30">
        <v>0</v>
      </c>
      <c r="C27" s="33">
        <v>0</v>
      </c>
      <c r="D27" s="32">
        <v>0</v>
      </c>
      <c r="E27" s="27">
        <v>0</v>
      </c>
    </row>
    <row r="28" spans="1:7" ht="15.75" customHeight="1" x14ac:dyDescent="0.25">
      <c r="A28" s="34"/>
      <c r="B28" s="35"/>
      <c r="C28" s="36"/>
      <c r="D28" s="37"/>
      <c r="E28" s="38"/>
    </row>
    <row r="29" spans="1:7" ht="15.75" customHeight="1" x14ac:dyDescent="0.25">
      <c r="A29" s="127" t="s">
        <v>10</v>
      </c>
      <c r="B29" s="127"/>
      <c r="C29" s="127"/>
      <c r="D29" s="127"/>
      <c r="E29" s="127"/>
    </row>
    <row r="30" spans="1:7" ht="15.75" customHeight="1" x14ac:dyDescent="0.25">
      <c r="A30" s="28" t="s">
        <v>3</v>
      </c>
      <c r="B30" s="28" t="s">
        <v>8</v>
      </c>
      <c r="C30" s="28" t="s">
        <v>9</v>
      </c>
      <c r="D30" s="28" t="s">
        <v>2</v>
      </c>
      <c r="E30" s="28" t="s">
        <v>4</v>
      </c>
    </row>
    <row r="31" spans="1:7" ht="15.75" customHeight="1" x14ac:dyDescent="0.25">
      <c r="A31" s="26" t="s">
        <v>302</v>
      </c>
      <c r="B31" s="30">
        <v>0</v>
      </c>
      <c r="C31" s="33">
        <v>0</v>
      </c>
      <c r="D31" s="32">
        <v>0</v>
      </c>
      <c r="E31" s="27">
        <v>0</v>
      </c>
    </row>
    <row r="33" spans="1:7" ht="15.75" customHeight="1" x14ac:dyDescent="0.25">
      <c r="A33" s="127" t="s">
        <v>7</v>
      </c>
      <c r="B33" s="127"/>
      <c r="C33" s="127"/>
      <c r="D33" s="127"/>
    </row>
    <row r="34" spans="1:7" ht="25.5" x14ac:dyDescent="0.25">
      <c r="A34" s="28" t="s">
        <v>3</v>
      </c>
      <c r="B34" s="28" t="s">
        <v>11</v>
      </c>
      <c r="C34" s="29" t="s">
        <v>12</v>
      </c>
      <c r="D34" s="28" t="s">
        <v>4</v>
      </c>
    </row>
    <row r="35" spans="1:7" ht="15.75" customHeight="1" x14ac:dyDescent="0.25">
      <c r="A35" s="26" t="s">
        <v>302</v>
      </c>
      <c r="B35" s="30">
        <v>0</v>
      </c>
      <c r="C35" s="30">
        <v>0</v>
      </c>
      <c r="D35" s="27">
        <v>0</v>
      </c>
    </row>
    <row r="37" spans="1:7" ht="15.75" customHeight="1" x14ac:dyDescent="0.25">
      <c r="A37" s="134" t="s">
        <v>311</v>
      </c>
      <c r="B37" s="134"/>
      <c r="C37" s="134"/>
      <c r="D37" s="134"/>
      <c r="E37" s="134"/>
      <c r="F37" s="134"/>
      <c r="G37" s="134"/>
    </row>
    <row r="39" spans="1:7" ht="15.75" customHeight="1" x14ac:dyDescent="0.25">
      <c r="A39" s="127" t="s">
        <v>5</v>
      </c>
      <c r="B39" s="127"/>
      <c r="C39" s="127"/>
      <c r="D39" s="127"/>
      <c r="E39" s="127"/>
      <c r="F39" s="127"/>
      <c r="G39" s="127"/>
    </row>
    <row r="40" spans="1:7" ht="41.25" customHeight="1" x14ac:dyDescent="0.25">
      <c r="A40" s="28" t="s">
        <v>3</v>
      </c>
      <c r="B40" s="28" t="s">
        <v>13</v>
      </c>
      <c r="C40" s="29" t="s">
        <v>138</v>
      </c>
      <c r="D40" s="29" t="s">
        <v>141</v>
      </c>
      <c r="E40" s="28" t="s">
        <v>11</v>
      </c>
      <c r="F40" s="28" t="s">
        <v>14</v>
      </c>
      <c r="G40" s="28" t="s">
        <v>15</v>
      </c>
    </row>
    <row r="41" spans="1:7" ht="15.75" customHeight="1" x14ac:dyDescent="0.25">
      <c r="A41" s="26" t="s">
        <v>302</v>
      </c>
      <c r="B41" s="30">
        <f>B9</f>
        <v>0</v>
      </c>
      <c r="C41" s="30">
        <f>D15</f>
        <v>0</v>
      </c>
      <c r="D41" s="30">
        <v>0</v>
      </c>
      <c r="E41" s="30">
        <f>D35</f>
        <v>0</v>
      </c>
      <c r="F41" s="39">
        <v>0</v>
      </c>
      <c r="G41" s="27">
        <f>SUM(B41:F41)</f>
        <v>0</v>
      </c>
    </row>
    <row r="43" spans="1:7" ht="15.75" customHeight="1" x14ac:dyDescent="0.25">
      <c r="A43" s="138" t="s">
        <v>130</v>
      </c>
      <c r="B43" s="138"/>
      <c r="C43" s="138"/>
      <c r="D43" s="138"/>
      <c r="E43" s="138"/>
      <c r="F43" s="138"/>
      <c r="G43" s="138"/>
    </row>
    <row r="45" spans="1:7" ht="15.75" customHeight="1" x14ac:dyDescent="0.25">
      <c r="A45" s="130" t="s">
        <v>133</v>
      </c>
      <c r="B45" s="130"/>
      <c r="C45" s="130"/>
      <c r="D45" s="130"/>
      <c r="E45" s="130"/>
      <c r="F45" s="130"/>
      <c r="G45" s="130"/>
    </row>
    <row r="46" spans="1:7" ht="15.75" customHeight="1" x14ac:dyDescent="0.25">
      <c r="C46" s="77"/>
    </row>
    <row r="47" spans="1:7" ht="30.75" customHeight="1" x14ac:dyDescent="0.25">
      <c r="A47" s="128" t="s">
        <v>139</v>
      </c>
      <c r="B47" s="127"/>
      <c r="C47" s="147"/>
      <c r="D47" s="127"/>
      <c r="E47" s="40"/>
    </row>
    <row r="48" spans="1:7" ht="27.75" customHeight="1" x14ac:dyDescent="0.25">
      <c r="A48" s="28" t="s">
        <v>3</v>
      </c>
      <c r="B48" s="28" t="s">
        <v>1</v>
      </c>
      <c r="C48" s="29" t="s">
        <v>132</v>
      </c>
      <c r="D48" s="28" t="s">
        <v>4</v>
      </c>
    </row>
    <row r="49" spans="1:7" ht="15.75" customHeight="1" x14ac:dyDescent="0.25">
      <c r="A49" s="26" t="s">
        <v>302</v>
      </c>
      <c r="B49" s="41">
        <f>G41</f>
        <v>0</v>
      </c>
      <c r="C49" s="42">
        <f t="shared" ref="C49" si="0">1/12</f>
        <v>8.3333333333333329E-2</v>
      </c>
      <c r="D49" s="43">
        <f t="shared" ref="D49" si="1">B49*C49</f>
        <v>0</v>
      </c>
    </row>
    <row r="51" spans="1:7" ht="27.75" customHeight="1" x14ac:dyDescent="0.25">
      <c r="A51" s="128" t="s">
        <v>140</v>
      </c>
      <c r="B51" s="127"/>
      <c r="C51" s="127"/>
      <c r="D51" s="127"/>
    </row>
    <row r="52" spans="1:7" ht="25.5" x14ac:dyDescent="0.25">
      <c r="A52" s="28" t="s">
        <v>3</v>
      </c>
      <c r="B52" s="28" t="s">
        <v>1</v>
      </c>
      <c r="C52" s="29" t="s">
        <v>132</v>
      </c>
      <c r="D52" s="28" t="s">
        <v>4</v>
      </c>
    </row>
    <row r="53" spans="1:7" ht="15.75" customHeight="1" x14ac:dyDescent="0.25">
      <c r="A53" s="26" t="s">
        <v>302</v>
      </c>
      <c r="B53" s="41">
        <f>G41</f>
        <v>0</v>
      </c>
      <c r="C53" s="42">
        <f t="shared" ref="C53" si="2">1/12</f>
        <v>8.3333333333333329E-2</v>
      </c>
      <c r="D53" s="43">
        <f t="shared" ref="D53" si="3">B53*C53</f>
        <v>0</v>
      </c>
    </row>
    <row r="55" spans="1:7" ht="15.75" customHeight="1" x14ac:dyDescent="0.25">
      <c r="A55" s="128" t="s">
        <v>16</v>
      </c>
      <c r="B55" s="128"/>
      <c r="C55" s="128"/>
      <c r="D55" s="128"/>
      <c r="E55" s="128"/>
    </row>
    <row r="56" spans="1:7" ht="25.5" x14ac:dyDescent="0.25">
      <c r="A56" s="28" t="s">
        <v>3</v>
      </c>
      <c r="B56" s="28" t="s">
        <v>1</v>
      </c>
      <c r="C56" s="29" t="s">
        <v>17</v>
      </c>
      <c r="D56" s="29" t="s">
        <v>132</v>
      </c>
      <c r="E56" s="28" t="s">
        <v>4</v>
      </c>
    </row>
    <row r="57" spans="1:7" ht="15.75" customHeight="1" x14ac:dyDescent="0.25">
      <c r="A57" s="26" t="s">
        <v>302</v>
      </c>
      <c r="B57" s="41">
        <f>G41</f>
        <v>0</v>
      </c>
      <c r="C57" s="31">
        <f t="shared" ref="C57" si="4">1/3</f>
        <v>0.33333333333333331</v>
      </c>
      <c r="D57" s="42">
        <f t="shared" ref="D57" si="5">1/12</f>
        <v>8.3333333333333329E-2</v>
      </c>
      <c r="E57" s="43">
        <f t="shared" ref="E57" si="6">B57*C57*D57</f>
        <v>0</v>
      </c>
    </row>
    <row r="59" spans="1:7" ht="15.75" customHeight="1" x14ac:dyDescent="0.25">
      <c r="A59" s="127" t="s">
        <v>133</v>
      </c>
      <c r="B59" s="127"/>
      <c r="C59" s="127"/>
      <c r="D59" s="127"/>
      <c r="E59" s="127"/>
    </row>
    <row r="60" spans="1:7" ht="15.75" customHeight="1" x14ac:dyDescent="0.25">
      <c r="A60" s="28" t="s">
        <v>3</v>
      </c>
      <c r="B60" s="28" t="s">
        <v>129</v>
      </c>
      <c r="C60" s="28" t="s">
        <v>128</v>
      </c>
      <c r="D60" s="28" t="s">
        <v>18</v>
      </c>
      <c r="E60" s="28" t="s">
        <v>15</v>
      </c>
    </row>
    <row r="61" spans="1:7" ht="15.75" customHeight="1" x14ac:dyDescent="0.25">
      <c r="A61" s="26" t="s">
        <v>302</v>
      </c>
      <c r="B61" s="41">
        <f>D49</f>
        <v>0</v>
      </c>
      <c r="C61" s="41">
        <f>D53</f>
        <v>0</v>
      </c>
      <c r="D61" s="41">
        <f>E57</f>
        <v>0</v>
      </c>
      <c r="E61" s="43">
        <f t="shared" ref="E61" si="7">SUM(B61:D61)</f>
        <v>0</v>
      </c>
    </row>
    <row r="63" spans="1:7" ht="15.75" customHeight="1" x14ac:dyDescent="0.25">
      <c r="A63" s="130" t="s">
        <v>20</v>
      </c>
      <c r="B63" s="130"/>
      <c r="C63" s="130"/>
      <c r="D63" s="130"/>
      <c r="E63" s="130"/>
      <c r="F63" s="130"/>
      <c r="G63" s="130"/>
    </row>
    <row r="65" spans="1:4" ht="15.75" customHeight="1" x14ac:dyDescent="0.25">
      <c r="A65" s="127" t="s">
        <v>21</v>
      </c>
      <c r="B65" s="127"/>
    </row>
    <row r="66" spans="1:4" ht="15.75" customHeight="1" x14ac:dyDescent="0.25">
      <c r="A66" s="28" t="s">
        <v>22</v>
      </c>
      <c r="B66" s="28" t="s">
        <v>2</v>
      </c>
    </row>
    <row r="67" spans="1:4" ht="15.75" customHeight="1" x14ac:dyDescent="0.25">
      <c r="A67" s="26" t="s">
        <v>23</v>
      </c>
      <c r="B67" s="33">
        <v>0.2</v>
      </c>
    </row>
    <row r="68" spans="1:4" ht="15.75" customHeight="1" x14ac:dyDescent="0.25">
      <c r="A68" s="26" t="s">
        <v>24</v>
      </c>
      <c r="B68" s="33">
        <v>2.5000000000000001E-2</v>
      </c>
    </row>
    <row r="69" spans="1:4" ht="15.75" customHeight="1" x14ac:dyDescent="0.25">
      <c r="A69" s="26" t="s">
        <v>25</v>
      </c>
      <c r="B69" s="31">
        <v>0.03</v>
      </c>
    </row>
    <row r="70" spans="1:4" ht="15.75" customHeight="1" x14ac:dyDescent="0.25">
      <c r="A70" s="26" t="s">
        <v>26</v>
      </c>
      <c r="B70" s="33">
        <v>1.4999999999999999E-2</v>
      </c>
    </row>
    <row r="71" spans="1:4" ht="15.75" customHeight="1" x14ac:dyDescent="0.25">
      <c r="A71" s="26" t="s">
        <v>27</v>
      </c>
      <c r="B71" s="33">
        <v>0.01</v>
      </c>
    </row>
    <row r="72" spans="1:4" ht="15.75" customHeight="1" x14ac:dyDescent="0.25">
      <c r="A72" s="26" t="s">
        <v>28</v>
      </c>
      <c r="B72" s="33">
        <v>6.0000000000000001E-3</v>
      </c>
    </row>
    <row r="73" spans="1:4" ht="15.75" customHeight="1" x14ac:dyDescent="0.25">
      <c r="A73" s="26" t="s">
        <v>29</v>
      </c>
      <c r="B73" s="33">
        <v>2E-3</v>
      </c>
    </row>
    <row r="74" spans="1:4" ht="15.75" customHeight="1" x14ac:dyDescent="0.25">
      <c r="A74" s="26" t="s">
        <v>30</v>
      </c>
      <c r="B74" s="33">
        <v>0.08</v>
      </c>
    </row>
    <row r="75" spans="1:4" ht="15.75" customHeight="1" x14ac:dyDescent="0.25">
      <c r="A75" s="44" t="s">
        <v>31</v>
      </c>
      <c r="B75" s="45">
        <f>SUM(B67:B74)</f>
        <v>0.36800000000000005</v>
      </c>
    </row>
    <row r="77" spans="1:4" ht="15.75" customHeight="1" x14ac:dyDescent="0.25">
      <c r="A77" s="127" t="s">
        <v>32</v>
      </c>
      <c r="B77" s="127"/>
      <c r="C77" s="127"/>
      <c r="D77" s="127"/>
    </row>
    <row r="78" spans="1:4" ht="15.75" customHeight="1" x14ac:dyDescent="0.25">
      <c r="A78" s="28" t="s">
        <v>3</v>
      </c>
      <c r="B78" s="28" t="s">
        <v>1</v>
      </c>
      <c r="C78" s="28" t="s">
        <v>2</v>
      </c>
      <c r="D78" s="28" t="s">
        <v>4</v>
      </c>
    </row>
    <row r="79" spans="1:4" ht="15.75" customHeight="1" x14ac:dyDescent="0.25">
      <c r="A79" s="26" t="s">
        <v>302</v>
      </c>
      <c r="B79" s="41">
        <f>G41+E61</f>
        <v>0</v>
      </c>
      <c r="C79" s="42">
        <f t="shared" ref="C79" si="8">SUM($B$67:$B$73)</f>
        <v>0.28800000000000003</v>
      </c>
      <c r="D79" s="43">
        <f t="shared" ref="D79" si="9">B79*C79</f>
        <v>0</v>
      </c>
    </row>
    <row r="81" spans="1:7" ht="15.75" customHeight="1" x14ac:dyDescent="0.25">
      <c r="A81" s="127" t="s">
        <v>33</v>
      </c>
      <c r="B81" s="127"/>
      <c r="C81" s="127"/>
      <c r="D81" s="127"/>
    </row>
    <row r="82" spans="1:7" ht="15.75" customHeight="1" x14ac:dyDescent="0.25">
      <c r="A82" s="28" t="s">
        <v>3</v>
      </c>
      <c r="B82" s="28" t="s">
        <v>1</v>
      </c>
      <c r="C82" s="28" t="s">
        <v>2</v>
      </c>
      <c r="D82" s="28" t="s">
        <v>4</v>
      </c>
    </row>
    <row r="83" spans="1:7" ht="15.75" customHeight="1" x14ac:dyDescent="0.25">
      <c r="A83" s="26" t="s">
        <v>302</v>
      </c>
      <c r="B83" s="41">
        <f>G41+E61</f>
        <v>0</v>
      </c>
      <c r="C83" s="42">
        <f t="shared" ref="C83" si="10">$B$74</f>
        <v>0.08</v>
      </c>
      <c r="D83" s="43">
        <f t="shared" ref="D83" si="11">B83*C83</f>
        <v>0</v>
      </c>
    </row>
    <row r="85" spans="1:7" ht="15.75" customHeight="1" x14ac:dyDescent="0.25">
      <c r="A85" s="127" t="s">
        <v>20</v>
      </c>
      <c r="B85" s="127"/>
      <c r="C85" s="127"/>
      <c r="D85" s="127"/>
    </row>
    <row r="86" spans="1:7" ht="15.75" customHeight="1" x14ac:dyDescent="0.25">
      <c r="A86" s="28" t="s">
        <v>3</v>
      </c>
      <c r="B86" s="28" t="s">
        <v>34</v>
      </c>
      <c r="C86" s="28" t="s">
        <v>30</v>
      </c>
      <c r="D86" s="28" t="s">
        <v>15</v>
      </c>
    </row>
    <row r="87" spans="1:7" ht="15.75" customHeight="1" x14ac:dyDescent="0.25">
      <c r="A87" s="26" t="s">
        <v>302</v>
      </c>
      <c r="B87" s="41">
        <f>D79</f>
        <v>0</v>
      </c>
      <c r="C87" s="41">
        <f>D83</f>
        <v>0</v>
      </c>
      <c r="D87" s="43">
        <f t="shared" ref="D87" si="12">B87+C87</f>
        <v>0</v>
      </c>
    </row>
    <row r="89" spans="1:7" ht="15.75" customHeight="1" x14ac:dyDescent="0.25">
      <c r="A89" s="130" t="s">
        <v>35</v>
      </c>
      <c r="B89" s="130"/>
      <c r="C89" s="130"/>
      <c r="D89" s="130"/>
      <c r="E89" s="130"/>
      <c r="F89" s="130"/>
      <c r="G89" s="130"/>
    </row>
    <row r="90" spans="1:7" ht="15.75" customHeight="1" x14ac:dyDescent="0.25">
      <c r="A90" s="139" t="s">
        <v>36</v>
      </c>
      <c r="B90" s="139"/>
      <c r="C90" s="139"/>
      <c r="D90" s="139"/>
      <c r="E90" s="139"/>
      <c r="F90" s="139"/>
      <c r="G90" s="139"/>
    </row>
    <row r="92" spans="1:7" ht="15.75" customHeight="1" x14ac:dyDescent="0.25">
      <c r="A92" s="127" t="s">
        <v>41</v>
      </c>
      <c r="B92" s="127"/>
      <c r="C92" s="127"/>
      <c r="D92" s="127"/>
      <c r="E92" s="127"/>
    </row>
    <row r="93" spans="1:7" ht="25.5" x14ac:dyDescent="0.25">
      <c r="A93" s="28" t="s">
        <v>3</v>
      </c>
      <c r="B93" s="28" t="s">
        <v>37</v>
      </c>
      <c r="C93" s="28" t="s">
        <v>38</v>
      </c>
      <c r="D93" s="29" t="s">
        <v>40</v>
      </c>
      <c r="E93" s="28" t="s">
        <v>39</v>
      </c>
    </row>
    <row r="94" spans="1:7" ht="15.75" customHeight="1" x14ac:dyDescent="0.25">
      <c r="A94" s="26" t="s">
        <v>302</v>
      </c>
      <c r="B94" s="41"/>
      <c r="C94" s="47">
        <v>4</v>
      </c>
      <c r="D94" s="47">
        <v>22</v>
      </c>
      <c r="E94" s="43">
        <f t="shared" ref="E94" si="13">B94*C94*D94</f>
        <v>0</v>
      </c>
      <c r="G94" s="48"/>
    </row>
    <row r="96" spans="1:7" ht="15.75" customHeight="1" x14ac:dyDescent="0.25">
      <c r="A96" s="127" t="s">
        <v>45</v>
      </c>
      <c r="B96" s="127"/>
      <c r="C96" s="127"/>
      <c r="D96" s="127"/>
      <c r="E96" s="127"/>
    </row>
    <row r="97" spans="1:7" ht="15.75" customHeight="1" x14ac:dyDescent="0.25">
      <c r="A97" s="28" t="s">
        <v>3</v>
      </c>
      <c r="B97" s="28" t="s">
        <v>1</v>
      </c>
      <c r="C97" s="28" t="s">
        <v>42</v>
      </c>
      <c r="D97" s="28" t="s">
        <v>2</v>
      </c>
      <c r="E97" s="28" t="s">
        <v>43</v>
      </c>
    </row>
    <row r="98" spans="1:7" ht="15.75" customHeight="1" x14ac:dyDescent="0.25">
      <c r="A98" s="26" t="s">
        <v>302</v>
      </c>
      <c r="B98" s="41">
        <f>B9</f>
        <v>0</v>
      </c>
      <c r="C98" s="49">
        <v>1</v>
      </c>
      <c r="D98" s="49">
        <v>0.06</v>
      </c>
      <c r="E98" s="43">
        <f t="shared" ref="E98" si="14">B98*C98*D98</f>
        <v>0</v>
      </c>
    </row>
    <row r="100" spans="1:7" ht="15.75" customHeight="1" x14ac:dyDescent="0.25">
      <c r="A100" s="127" t="s">
        <v>47</v>
      </c>
      <c r="B100" s="127"/>
      <c r="C100" s="127"/>
      <c r="D100" s="127"/>
    </row>
    <row r="101" spans="1:7" ht="15.75" customHeight="1" x14ac:dyDescent="0.25">
      <c r="A101" s="28" t="s">
        <v>3</v>
      </c>
      <c r="B101" s="28" t="s">
        <v>39</v>
      </c>
      <c r="C101" s="28" t="s">
        <v>44</v>
      </c>
      <c r="D101" s="28" t="s">
        <v>46</v>
      </c>
    </row>
    <row r="102" spans="1:7" ht="15.75" customHeight="1" x14ac:dyDescent="0.25">
      <c r="A102" s="26" t="s">
        <v>302</v>
      </c>
      <c r="B102" s="41">
        <f>E94</f>
        <v>0</v>
      </c>
      <c r="C102" s="41">
        <f>E98</f>
        <v>0</v>
      </c>
      <c r="D102" s="43">
        <f t="shared" ref="D102" si="15">B102-C102</f>
        <v>0</v>
      </c>
    </row>
    <row r="104" spans="1:7" ht="15.75" customHeight="1" x14ac:dyDescent="0.25">
      <c r="A104" s="139" t="s">
        <v>48</v>
      </c>
      <c r="B104" s="139"/>
      <c r="C104" s="139"/>
      <c r="D104" s="139"/>
      <c r="E104" s="139"/>
      <c r="F104" s="139"/>
      <c r="G104" s="139"/>
    </row>
    <row r="105" spans="1:7" ht="15.75" customHeight="1" x14ac:dyDescent="0.25">
      <c r="A105" s="25"/>
      <c r="B105" s="25"/>
      <c r="C105" s="25"/>
      <c r="D105" s="25"/>
      <c r="E105" s="25"/>
      <c r="F105" s="25"/>
      <c r="G105" s="25"/>
    </row>
    <row r="106" spans="1:7" ht="15.75" customHeight="1" x14ac:dyDescent="0.25">
      <c r="A106" s="127" t="s">
        <v>48</v>
      </c>
      <c r="B106" s="127"/>
      <c r="C106" s="127"/>
      <c r="D106" s="127"/>
    </row>
    <row r="107" spans="1:7" ht="25.5" x14ac:dyDescent="0.25">
      <c r="A107" s="28" t="s">
        <v>3</v>
      </c>
      <c r="B107" s="28" t="s">
        <v>49</v>
      </c>
      <c r="C107" s="29" t="s">
        <v>40</v>
      </c>
      <c r="D107" s="28" t="s">
        <v>4</v>
      </c>
    </row>
    <row r="108" spans="1:7" ht="15.75" customHeight="1" x14ac:dyDescent="0.25">
      <c r="A108" s="26" t="s">
        <v>302</v>
      </c>
      <c r="B108" s="41"/>
      <c r="C108" s="47">
        <f>D94</f>
        <v>22</v>
      </c>
      <c r="D108" s="43">
        <f t="shared" ref="D108" si="16">B108*C108</f>
        <v>0</v>
      </c>
    </row>
    <row r="110" spans="1:7" ht="15.75" customHeight="1" x14ac:dyDescent="0.25">
      <c r="A110" s="127" t="s">
        <v>50</v>
      </c>
      <c r="B110" s="127"/>
      <c r="C110" s="127"/>
      <c r="D110" s="127"/>
    </row>
    <row r="111" spans="1:7" ht="15.75" customHeight="1" x14ac:dyDescent="0.25">
      <c r="A111" s="28" t="s">
        <v>3</v>
      </c>
      <c r="B111" s="28" t="s">
        <v>1</v>
      </c>
      <c r="C111" s="28" t="s">
        <v>2</v>
      </c>
      <c r="D111" s="28" t="s">
        <v>43</v>
      </c>
    </row>
    <row r="112" spans="1:7" ht="15.75" customHeight="1" x14ac:dyDescent="0.25">
      <c r="A112" s="26" t="s">
        <v>302</v>
      </c>
      <c r="B112" s="41">
        <f>D108</f>
        <v>0</v>
      </c>
      <c r="C112" s="49">
        <v>0.15</v>
      </c>
      <c r="D112" s="43">
        <f t="shared" ref="D112" si="17">B112*C112</f>
        <v>0</v>
      </c>
    </row>
    <row r="114" spans="1:7" ht="15.75" customHeight="1" x14ac:dyDescent="0.25">
      <c r="A114" s="127" t="s">
        <v>51</v>
      </c>
      <c r="B114" s="127"/>
      <c r="C114" s="127"/>
      <c r="D114" s="127"/>
    </row>
    <row r="115" spans="1:7" ht="15.75" customHeight="1" x14ac:dyDescent="0.25">
      <c r="A115" s="28" t="s">
        <v>3</v>
      </c>
      <c r="B115" s="28" t="s">
        <v>39</v>
      </c>
      <c r="C115" s="28" t="s">
        <v>43</v>
      </c>
      <c r="D115" s="28" t="s">
        <v>46</v>
      </c>
    </row>
    <row r="116" spans="1:7" ht="15.75" customHeight="1" x14ac:dyDescent="0.25">
      <c r="A116" s="26" t="s">
        <v>302</v>
      </c>
      <c r="B116" s="41">
        <f>D108</f>
        <v>0</v>
      </c>
      <c r="C116" s="41">
        <f>D112</f>
        <v>0</v>
      </c>
      <c r="D116" s="43">
        <f t="shared" ref="D116" si="18">B116-C116</f>
        <v>0</v>
      </c>
    </row>
    <row r="118" spans="1:7" ht="21" customHeight="1" x14ac:dyDescent="0.25">
      <c r="A118" s="146" t="s">
        <v>305</v>
      </c>
      <c r="B118" s="146"/>
      <c r="C118" s="146"/>
      <c r="D118" s="146"/>
      <c r="E118" s="146"/>
      <c r="F118" s="146"/>
      <c r="G118" s="146"/>
    </row>
    <row r="119" spans="1:7" ht="13.5" thickBot="1" x14ac:dyDescent="0.3"/>
    <row r="120" spans="1:7" ht="15.75" customHeight="1" thickBot="1" x14ac:dyDescent="0.3">
      <c r="A120" s="140" t="s">
        <v>238</v>
      </c>
      <c r="B120" s="141"/>
      <c r="C120" s="141"/>
      <c r="D120" s="142"/>
    </row>
    <row r="121" spans="1:7" ht="15.75" customHeight="1" x14ac:dyDescent="0.25">
      <c r="A121" s="50" t="s">
        <v>3</v>
      </c>
      <c r="B121" s="51" t="s">
        <v>239</v>
      </c>
      <c r="C121" s="51"/>
      <c r="D121" s="52"/>
    </row>
    <row r="122" spans="1:7" ht="15.75" customHeight="1" x14ac:dyDescent="0.25">
      <c r="A122" s="26" t="s">
        <v>302</v>
      </c>
      <c r="B122" s="30">
        <f>3.8%*B41</f>
        <v>0</v>
      </c>
      <c r="C122" s="30">
        <v>1</v>
      </c>
      <c r="D122" s="27">
        <f>+B122*C122</f>
        <v>0</v>
      </c>
    </row>
    <row r="124" spans="1:7" ht="27" customHeight="1" x14ac:dyDescent="0.25">
      <c r="A124" s="146" t="s">
        <v>306</v>
      </c>
      <c r="B124" s="146"/>
      <c r="C124" s="146"/>
      <c r="D124" s="146"/>
      <c r="E124" s="146"/>
      <c r="F124" s="146"/>
      <c r="G124" s="146"/>
    </row>
    <row r="125" spans="1:7" ht="15.75" customHeight="1" thickBot="1" x14ac:dyDescent="0.3"/>
    <row r="126" spans="1:7" ht="15.75" customHeight="1" thickBot="1" x14ac:dyDescent="0.3">
      <c r="A126" s="140" t="s">
        <v>257</v>
      </c>
      <c r="B126" s="141"/>
      <c r="C126" s="141"/>
      <c r="D126" s="142"/>
    </row>
    <row r="127" spans="1:7" ht="15.75" customHeight="1" x14ac:dyDescent="0.25">
      <c r="A127" s="50" t="s">
        <v>3</v>
      </c>
      <c r="B127" s="51" t="s">
        <v>239</v>
      </c>
      <c r="C127" s="51"/>
      <c r="D127" s="52"/>
    </row>
    <row r="128" spans="1:7" ht="15.75" customHeight="1" x14ac:dyDescent="0.25">
      <c r="A128" s="26" t="s">
        <v>302</v>
      </c>
      <c r="B128" s="30"/>
      <c r="C128" s="30">
        <v>1</v>
      </c>
      <c r="D128" s="27">
        <f>+B128*C128</f>
        <v>0</v>
      </c>
    </row>
    <row r="129" spans="1:7" ht="15.75" customHeight="1" thickBot="1" x14ac:dyDescent="0.3"/>
    <row r="130" spans="1:7" ht="15.75" customHeight="1" thickBot="1" x14ac:dyDescent="0.3">
      <c r="A130" s="143" t="s">
        <v>35</v>
      </c>
      <c r="B130" s="144"/>
      <c r="C130" s="144"/>
      <c r="D130" s="144"/>
      <c r="E130" s="144"/>
      <c r="F130" s="145"/>
      <c r="G130" s="16"/>
    </row>
    <row r="131" spans="1:7" ht="42" customHeight="1" x14ac:dyDescent="0.25">
      <c r="A131" s="50" t="s">
        <v>3</v>
      </c>
      <c r="B131" s="51" t="s">
        <v>52</v>
      </c>
      <c r="C131" s="51" t="s">
        <v>53</v>
      </c>
      <c r="D131" s="53" t="str">
        <f>A120</f>
        <v xml:space="preserve">BENEFÍCIO Assistência médica e famíliar </v>
      </c>
      <c r="E131" s="53" t="str">
        <f>A126</f>
        <v>BENEFÍCIO Cesta - Básica</v>
      </c>
      <c r="F131" s="52" t="s">
        <v>15</v>
      </c>
    </row>
    <row r="132" spans="1:7" ht="15.75" customHeight="1" x14ac:dyDescent="0.25">
      <c r="A132" s="26" t="s">
        <v>302</v>
      </c>
      <c r="B132" s="30">
        <f>D102</f>
        <v>0</v>
      </c>
      <c r="C132" s="30">
        <f>D116</f>
        <v>0</v>
      </c>
      <c r="D132" s="30">
        <f>B122</f>
        <v>0</v>
      </c>
      <c r="E132" s="30">
        <f>B128</f>
        <v>0</v>
      </c>
      <c r="F132" s="27">
        <f t="shared" ref="F132" si="19">SUM(B132:E132)</f>
        <v>0</v>
      </c>
    </row>
    <row r="134" spans="1:7" ht="15.75" customHeight="1" x14ac:dyDescent="0.25">
      <c r="A134" s="134" t="s">
        <v>312</v>
      </c>
      <c r="B134" s="134"/>
      <c r="C134" s="134"/>
      <c r="D134" s="134"/>
      <c r="E134" s="134"/>
      <c r="F134" s="134"/>
      <c r="G134" s="134"/>
    </row>
    <row r="135" spans="1:7" ht="15.75" customHeight="1" thickBot="1" x14ac:dyDescent="0.3"/>
    <row r="136" spans="1:7" ht="15.75" customHeight="1" thickBot="1" x14ac:dyDescent="0.3">
      <c r="A136" s="143" t="s">
        <v>130</v>
      </c>
      <c r="B136" s="144"/>
      <c r="C136" s="144"/>
      <c r="D136" s="144"/>
      <c r="E136" s="145"/>
    </row>
    <row r="137" spans="1:7" ht="15.75" customHeight="1" x14ac:dyDescent="0.25">
      <c r="A137" s="50" t="s">
        <v>3</v>
      </c>
      <c r="B137" s="51" t="s">
        <v>63</v>
      </c>
      <c r="C137" s="51" t="s">
        <v>64</v>
      </c>
      <c r="D137" s="51" t="s">
        <v>65</v>
      </c>
      <c r="E137" s="52" t="s">
        <v>15</v>
      </c>
    </row>
    <row r="138" spans="1:7" ht="15.75" customHeight="1" x14ac:dyDescent="0.25">
      <c r="A138" s="26" t="s">
        <v>302</v>
      </c>
      <c r="B138" s="30">
        <f>E61</f>
        <v>0</v>
      </c>
      <c r="C138" s="30">
        <f>D87</f>
        <v>0</v>
      </c>
      <c r="D138" s="30">
        <f>F132</f>
        <v>0</v>
      </c>
      <c r="E138" s="27">
        <f t="shared" ref="E138" si="20">SUM(B138:D138)</f>
        <v>0</v>
      </c>
    </row>
    <row r="140" spans="1:7" ht="15.75" customHeight="1" x14ac:dyDescent="0.25">
      <c r="A140" s="138" t="s">
        <v>54</v>
      </c>
      <c r="B140" s="138"/>
      <c r="C140" s="138"/>
      <c r="D140" s="138"/>
      <c r="E140" s="138"/>
      <c r="F140" s="138"/>
      <c r="G140" s="138"/>
    </row>
    <row r="142" spans="1:7" ht="15.75" customHeight="1" x14ac:dyDescent="0.25">
      <c r="A142" s="128" t="s">
        <v>240</v>
      </c>
      <c r="B142" s="128"/>
    </row>
    <row r="143" spans="1:7" ht="15.75" customHeight="1" x14ac:dyDescent="0.25">
      <c r="A143" s="28" t="s">
        <v>55</v>
      </c>
      <c r="B143" s="28" t="s">
        <v>2</v>
      </c>
    </row>
    <row r="144" spans="1:7" ht="25.5" x14ac:dyDescent="0.25">
      <c r="A144" s="54" t="s">
        <v>56</v>
      </c>
      <c r="B144" s="31">
        <v>1</v>
      </c>
    </row>
    <row r="145" spans="1:7" ht="25.5" x14ac:dyDescent="0.25">
      <c r="A145" s="55" t="s">
        <v>57</v>
      </c>
      <c r="B145" s="31">
        <f>B144*45%</f>
        <v>0.45</v>
      </c>
    </row>
    <row r="146" spans="1:7" ht="25.5" x14ac:dyDescent="0.25">
      <c r="A146" s="55" t="s">
        <v>58</v>
      </c>
      <c r="B146" s="31">
        <f>B144*55%</f>
        <v>0.55000000000000004</v>
      </c>
    </row>
    <row r="147" spans="1:7" ht="25.5" x14ac:dyDescent="0.25">
      <c r="A147" s="54" t="s">
        <v>59</v>
      </c>
      <c r="B147" s="31">
        <v>0</v>
      </c>
    </row>
    <row r="148" spans="1:7" ht="25.5" x14ac:dyDescent="0.25">
      <c r="A148" s="54" t="s">
        <v>60</v>
      </c>
      <c r="B148" s="31"/>
    </row>
    <row r="149" spans="1:7" ht="15.75" customHeight="1" x14ac:dyDescent="0.25">
      <c r="A149" s="28" t="s">
        <v>31</v>
      </c>
      <c r="B149" s="56">
        <f>SUM(B145:B148)</f>
        <v>1</v>
      </c>
    </row>
    <row r="151" spans="1:7" ht="15.75" customHeight="1" x14ac:dyDescent="0.25">
      <c r="A151" s="130" t="s">
        <v>61</v>
      </c>
      <c r="B151" s="130"/>
      <c r="C151" s="130"/>
      <c r="D151" s="130"/>
      <c r="E151" s="130"/>
      <c r="F151" s="130"/>
      <c r="G151" s="130"/>
    </row>
    <row r="153" spans="1:7" ht="15.75" customHeight="1" x14ac:dyDescent="0.25">
      <c r="A153" s="127" t="s">
        <v>62</v>
      </c>
      <c r="B153" s="127"/>
      <c r="C153" s="127"/>
      <c r="D153" s="127"/>
    </row>
    <row r="154" spans="1:7" ht="25.5" x14ac:dyDescent="0.25">
      <c r="A154" s="28" t="s">
        <v>3</v>
      </c>
      <c r="B154" s="28" t="s">
        <v>1</v>
      </c>
      <c r="C154" s="29" t="s">
        <v>132</v>
      </c>
      <c r="D154" s="28" t="s">
        <v>4</v>
      </c>
    </row>
    <row r="155" spans="1:7" ht="15.75" customHeight="1" x14ac:dyDescent="0.25">
      <c r="A155" s="26" t="s">
        <v>302</v>
      </c>
      <c r="B155" s="30">
        <f>G41+(E138-D79)</f>
        <v>0</v>
      </c>
      <c r="C155" s="26">
        <v>12</v>
      </c>
      <c r="D155" s="27">
        <f t="shared" ref="D155" si="21">B155/C155</f>
        <v>0</v>
      </c>
    </row>
    <row r="157" spans="1:7" ht="25.5" customHeight="1" x14ac:dyDescent="0.25">
      <c r="A157" s="128" t="s">
        <v>66</v>
      </c>
      <c r="B157" s="128"/>
      <c r="C157" s="128"/>
      <c r="D157" s="128"/>
      <c r="E157" s="57"/>
    </row>
    <row r="158" spans="1:7" ht="25.5" x14ac:dyDescent="0.25">
      <c r="A158" s="28" t="s">
        <v>3</v>
      </c>
      <c r="B158" s="28" t="s">
        <v>1</v>
      </c>
      <c r="C158" s="29" t="s">
        <v>67</v>
      </c>
      <c r="D158" s="28" t="s">
        <v>4</v>
      </c>
    </row>
    <row r="159" spans="1:7" ht="15.75" customHeight="1" x14ac:dyDescent="0.25">
      <c r="A159" s="26" t="s">
        <v>302</v>
      </c>
      <c r="B159" s="30">
        <f>D83</f>
        <v>0</v>
      </c>
      <c r="C159" s="32">
        <v>0.5</v>
      </c>
      <c r="D159" s="27">
        <f t="shared" ref="D159" si="22">B159*C159</f>
        <v>0</v>
      </c>
    </row>
    <row r="161" spans="1:7" ht="15.75" customHeight="1" x14ac:dyDescent="0.25">
      <c r="A161" s="127" t="s">
        <v>68</v>
      </c>
      <c r="B161" s="127"/>
      <c r="C161" s="127"/>
      <c r="D161" s="127"/>
    </row>
    <row r="162" spans="1:7" ht="15.75" customHeight="1" x14ac:dyDescent="0.25">
      <c r="A162" s="28" t="s">
        <v>3</v>
      </c>
      <c r="B162" s="28" t="s">
        <v>1</v>
      </c>
      <c r="C162" s="28" t="s">
        <v>2</v>
      </c>
      <c r="D162" s="28" t="s">
        <v>4</v>
      </c>
    </row>
    <row r="163" spans="1:7" ht="15.75" customHeight="1" x14ac:dyDescent="0.25">
      <c r="A163" s="26" t="s">
        <v>302</v>
      </c>
      <c r="B163" s="30">
        <f>D155+D159</f>
        <v>0</v>
      </c>
      <c r="C163" s="58">
        <f>$B$145</f>
        <v>0.45</v>
      </c>
      <c r="D163" s="27">
        <f t="shared" ref="D163" si="23">B163*C163</f>
        <v>0</v>
      </c>
    </row>
    <row r="165" spans="1:7" ht="15.75" customHeight="1" x14ac:dyDescent="0.25">
      <c r="A165" s="130" t="s">
        <v>69</v>
      </c>
      <c r="B165" s="130"/>
      <c r="C165" s="130"/>
      <c r="D165" s="130"/>
      <c r="E165" s="130"/>
      <c r="F165" s="130"/>
      <c r="G165" s="130"/>
    </row>
    <row r="167" spans="1:7" ht="15.75" customHeight="1" x14ac:dyDescent="0.25">
      <c r="A167" s="127" t="s">
        <v>254</v>
      </c>
      <c r="B167" s="127"/>
      <c r="C167" s="127"/>
      <c r="D167" s="127"/>
    </row>
    <row r="168" spans="1:7" ht="25.5" x14ac:dyDescent="0.25">
      <c r="A168" s="28" t="s">
        <v>3</v>
      </c>
      <c r="B168" s="28" t="s">
        <v>1</v>
      </c>
      <c r="C168" s="29" t="s">
        <v>132</v>
      </c>
      <c r="D168" s="28" t="s">
        <v>255</v>
      </c>
    </row>
    <row r="169" spans="1:7" ht="15.75" customHeight="1" x14ac:dyDescent="0.25">
      <c r="A169" s="26" t="s">
        <v>302</v>
      </c>
      <c r="B169" s="30">
        <f>G41+E138</f>
        <v>0</v>
      </c>
      <c r="C169" s="26">
        <v>12</v>
      </c>
      <c r="D169" s="27">
        <f>(B169/C169)/30*7</f>
        <v>0</v>
      </c>
    </row>
    <row r="171" spans="1:7" ht="15.75" customHeight="1" x14ac:dyDescent="0.25">
      <c r="A171" s="128" t="s">
        <v>70</v>
      </c>
      <c r="B171" s="128"/>
      <c r="C171" s="128"/>
      <c r="D171" s="128"/>
    </row>
    <row r="172" spans="1:7" ht="25.5" x14ac:dyDescent="0.25">
      <c r="A172" s="28" t="s">
        <v>3</v>
      </c>
      <c r="B172" s="28" t="s">
        <v>1</v>
      </c>
      <c r="C172" s="29" t="s">
        <v>67</v>
      </c>
      <c r="D172" s="28" t="s">
        <v>4</v>
      </c>
    </row>
    <row r="173" spans="1:7" ht="15.75" customHeight="1" x14ac:dyDescent="0.25">
      <c r="A173" s="26" t="s">
        <v>302</v>
      </c>
      <c r="B173" s="30">
        <f>D83</f>
        <v>0</v>
      </c>
      <c r="C173" s="32">
        <v>0.5</v>
      </c>
      <c r="D173" s="27">
        <f t="shared" ref="D173" si="24">B173*C173</f>
        <v>0</v>
      </c>
    </row>
    <row r="175" spans="1:7" ht="15.75" customHeight="1" x14ac:dyDescent="0.25">
      <c r="A175" s="127" t="s">
        <v>79</v>
      </c>
      <c r="B175" s="127"/>
      <c r="C175" s="127"/>
      <c r="D175" s="127"/>
    </row>
    <row r="176" spans="1:7" ht="15.75" customHeight="1" x14ac:dyDescent="0.25">
      <c r="A176" s="28" t="s">
        <v>3</v>
      </c>
      <c r="B176" s="28" t="s">
        <v>1</v>
      </c>
      <c r="C176" s="28" t="s">
        <v>2</v>
      </c>
      <c r="D176" s="28" t="s">
        <v>253</v>
      </c>
    </row>
    <row r="177" spans="1:7" ht="15.75" customHeight="1" x14ac:dyDescent="0.25">
      <c r="A177" s="26" t="s">
        <v>302</v>
      </c>
      <c r="B177" s="30">
        <f>D169+D173</f>
        <v>0</v>
      </c>
      <c r="C177" s="58">
        <f>$B$146</f>
        <v>0.55000000000000004</v>
      </c>
      <c r="D177" s="27">
        <f>B177*C177</f>
        <v>0</v>
      </c>
    </row>
    <row r="179" spans="1:7" ht="15.75" customHeight="1" x14ac:dyDescent="0.25">
      <c r="A179" s="130" t="s">
        <v>71</v>
      </c>
      <c r="B179" s="130"/>
      <c r="C179" s="130"/>
      <c r="D179" s="130"/>
      <c r="E179" s="130"/>
      <c r="F179" s="130"/>
      <c r="G179" s="130"/>
    </row>
    <row r="181" spans="1:7" ht="15.75" customHeight="1" x14ac:dyDescent="0.25">
      <c r="A181" s="127" t="s">
        <v>74</v>
      </c>
      <c r="B181" s="127"/>
      <c r="C181" s="127"/>
      <c r="D181" s="127"/>
      <c r="E181" s="127"/>
    </row>
    <row r="182" spans="1:7" ht="38.25" x14ac:dyDescent="0.25">
      <c r="A182" s="28" t="s">
        <v>3</v>
      </c>
      <c r="B182" s="29" t="s">
        <v>131</v>
      </c>
      <c r="C182" s="29" t="s">
        <v>73</v>
      </c>
      <c r="D182" s="29" t="s">
        <v>72</v>
      </c>
      <c r="E182" s="28" t="s">
        <v>4</v>
      </c>
    </row>
    <row r="183" spans="1:7" ht="15.75" customHeight="1" x14ac:dyDescent="0.25">
      <c r="A183" s="26" t="s">
        <v>302</v>
      </c>
      <c r="B183" s="59">
        <f>-D49</f>
        <v>0</v>
      </c>
      <c r="C183" s="59">
        <f>-D53</f>
        <v>0</v>
      </c>
      <c r="D183" s="59">
        <f>-E57</f>
        <v>0</v>
      </c>
      <c r="E183" s="60">
        <f t="shared" ref="E183" si="25">SUM(B183:D183)</f>
        <v>0</v>
      </c>
    </row>
    <row r="185" spans="1:7" ht="15.75" customHeight="1" x14ac:dyDescent="0.25">
      <c r="A185" s="127" t="s">
        <v>75</v>
      </c>
      <c r="B185" s="127"/>
      <c r="C185" s="127"/>
      <c r="D185" s="127"/>
    </row>
    <row r="186" spans="1:7" ht="15.75" customHeight="1" x14ac:dyDescent="0.25">
      <c r="A186" s="28" t="s">
        <v>3</v>
      </c>
      <c r="B186" s="28" t="s">
        <v>8</v>
      </c>
      <c r="C186" s="28" t="s">
        <v>2</v>
      </c>
      <c r="D186" s="28" t="s">
        <v>4</v>
      </c>
    </row>
    <row r="187" spans="1:7" ht="15.75" customHeight="1" x14ac:dyDescent="0.25">
      <c r="A187" s="26" t="s">
        <v>302</v>
      </c>
      <c r="B187" s="59">
        <f>E183</f>
        <v>0</v>
      </c>
      <c r="C187" s="58">
        <f>$B$147</f>
        <v>0</v>
      </c>
      <c r="D187" s="60">
        <f t="shared" ref="D187" si="26">B187*C187</f>
        <v>0</v>
      </c>
    </row>
    <row r="189" spans="1:7" ht="15.75" customHeight="1" x14ac:dyDescent="0.25">
      <c r="A189" s="134" t="s">
        <v>313</v>
      </c>
      <c r="B189" s="134"/>
      <c r="C189" s="134"/>
      <c r="D189" s="134"/>
      <c r="E189" s="134"/>
      <c r="F189" s="134"/>
      <c r="G189" s="134"/>
    </row>
    <row r="191" spans="1:7" ht="15.75" customHeight="1" x14ac:dyDescent="0.25">
      <c r="A191" s="127" t="s">
        <v>54</v>
      </c>
      <c r="B191" s="127"/>
      <c r="C191" s="127"/>
      <c r="D191" s="127"/>
      <c r="E191" s="127"/>
    </row>
    <row r="192" spans="1:7" ht="15.75" customHeight="1" x14ac:dyDescent="0.25">
      <c r="A192" s="28" t="s">
        <v>3</v>
      </c>
      <c r="B192" s="28" t="s">
        <v>76</v>
      </c>
      <c r="C192" s="28" t="s">
        <v>77</v>
      </c>
      <c r="D192" s="28" t="s">
        <v>78</v>
      </c>
      <c r="E192" s="28" t="s">
        <v>15</v>
      </c>
    </row>
    <row r="193" spans="1:8" ht="15.75" customHeight="1" x14ac:dyDescent="0.25">
      <c r="A193" s="26" t="s">
        <v>302</v>
      </c>
      <c r="B193" s="41">
        <f>D163</f>
        <v>0</v>
      </c>
      <c r="C193" s="41">
        <f>D177</f>
        <v>0</v>
      </c>
      <c r="D193" s="61">
        <f>D187</f>
        <v>0</v>
      </c>
      <c r="E193" s="43">
        <f t="shared" ref="E193" si="27">SUM(B193:D193)</f>
        <v>0</v>
      </c>
    </row>
    <row r="195" spans="1:8" ht="15.75" customHeight="1" x14ac:dyDescent="0.25">
      <c r="A195" s="138" t="s">
        <v>80</v>
      </c>
      <c r="B195" s="138"/>
      <c r="C195" s="138"/>
      <c r="D195" s="138"/>
      <c r="E195" s="138"/>
      <c r="F195" s="138"/>
      <c r="G195" s="138"/>
    </row>
    <row r="197" spans="1:8" ht="15.75" customHeight="1" x14ac:dyDescent="0.25">
      <c r="A197" s="128" t="s">
        <v>308</v>
      </c>
      <c r="B197" s="128"/>
      <c r="C197" s="128"/>
      <c r="D197" s="128"/>
      <c r="E197" s="128"/>
      <c r="F197" s="128"/>
      <c r="G197" s="128"/>
    </row>
    <row r="198" spans="1:8" ht="15.75" customHeight="1" x14ac:dyDescent="0.25">
      <c r="A198" s="128" t="s">
        <v>84</v>
      </c>
      <c r="B198" s="128"/>
      <c r="C198" s="128"/>
      <c r="D198" s="128"/>
      <c r="E198" s="128"/>
      <c r="F198" s="128"/>
      <c r="G198" s="128"/>
    </row>
    <row r="199" spans="1:8" ht="15.75" customHeight="1" x14ac:dyDescent="0.25">
      <c r="A199" s="129" t="s">
        <v>3</v>
      </c>
      <c r="B199" s="129" t="s">
        <v>241</v>
      </c>
      <c r="C199" s="129" t="s">
        <v>85</v>
      </c>
      <c r="D199" s="29" t="s">
        <v>86</v>
      </c>
      <c r="E199" s="29"/>
      <c r="F199" s="29" t="s">
        <v>87</v>
      </c>
      <c r="G199" s="29"/>
    </row>
    <row r="200" spans="1:8" ht="27.75" customHeight="1" x14ac:dyDescent="0.25">
      <c r="A200" s="129"/>
      <c r="B200" s="129"/>
      <c r="C200" s="129"/>
      <c r="D200" s="29" t="s">
        <v>88</v>
      </c>
      <c r="E200" s="29" t="s">
        <v>89</v>
      </c>
      <c r="F200" s="29" t="s">
        <v>88</v>
      </c>
      <c r="G200" s="29" t="s">
        <v>89</v>
      </c>
    </row>
    <row r="201" spans="1:8" ht="15.75" customHeight="1" x14ac:dyDescent="0.25">
      <c r="A201" s="54" t="s">
        <v>19</v>
      </c>
      <c r="B201" s="62">
        <v>1</v>
      </c>
      <c r="C201" s="54">
        <v>30</v>
      </c>
      <c r="D201" s="63">
        <v>0.5</v>
      </c>
      <c r="E201" s="121">
        <f t="shared" ref="E201:E212" si="28">(B201*C201)*D201</f>
        <v>15</v>
      </c>
      <c r="F201" s="64">
        <f>(252/365)</f>
        <v>0.69041095890410964</v>
      </c>
      <c r="G201" s="121">
        <f t="shared" ref="G201:G212" si="29">(B201*C201)*F201</f>
        <v>20.712328767123289</v>
      </c>
    </row>
    <row r="202" spans="1:8" ht="15.75" customHeight="1" x14ac:dyDescent="0.25">
      <c r="A202" s="54" t="s">
        <v>90</v>
      </c>
      <c r="B202" s="62"/>
      <c r="C202" s="54">
        <v>1</v>
      </c>
      <c r="D202" s="63">
        <v>1</v>
      </c>
      <c r="E202" s="121">
        <f t="shared" si="28"/>
        <v>0</v>
      </c>
      <c r="F202" s="64">
        <v>1</v>
      </c>
      <c r="G202" s="121">
        <f t="shared" si="29"/>
        <v>0</v>
      </c>
    </row>
    <row r="203" spans="1:8" ht="15.75" customHeight="1" x14ac:dyDescent="0.25">
      <c r="A203" s="54" t="s">
        <v>91</v>
      </c>
      <c r="B203" s="62"/>
      <c r="C203" s="54">
        <v>15</v>
      </c>
      <c r="D203" s="63">
        <v>0.5</v>
      </c>
      <c r="E203" s="121">
        <f t="shared" si="28"/>
        <v>0</v>
      </c>
      <c r="F203" s="64">
        <f>(252/365)</f>
        <v>0.69041095890410964</v>
      </c>
      <c r="G203" s="121">
        <f t="shared" si="29"/>
        <v>0</v>
      </c>
    </row>
    <row r="204" spans="1:8" ht="15.75" customHeight="1" x14ac:dyDescent="0.25">
      <c r="A204" s="54" t="s">
        <v>92</v>
      </c>
      <c r="B204" s="62">
        <f>22/15</f>
        <v>1.4666666666666666</v>
      </c>
      <c r="C204" s="54">
        <v>5</v>
      </c>
      <c r="D204" s="63">
        <v>0.5</v>
      </c>
      <c r="E204" s="121">
        <f t="shared" si="28"/>
        <v>3.6666666666666665</v>
      </c>
      <c r="F204" s="64">
        <f>(252/365)</f>
        <v>0.69041095890410964</v>
      </c>
      <c r="G204" s="122">
        <f t="shared" si="29"/>
        <v>5.0630136986301375</v>
      </c>
      <c r="H204" s="48"/>
    </row>
    <row r="205" spans="1:8" ht="15.75" customHeight="1" x14ac:dyDescent="0.25">
      <c r="A205" s="54" t="s">
        <v>93</v>
      </c>
      <c r="B205" s="62">
        <f>6/15</f>
        <v>0.4</v>
      </c>
      <c r="C205" s="54">
        <v>6</v>
      </c>
      <c r="D205" s="63">
        <v>1</v>
      </c>
      <c r="E205" s="121">
        <f t="shared" si="28"/>
        <v>2.4000000000000004</v>
      </c>
      <c r="F205" s="64">
        <v>1</v>
      </c>
      <c r="G205" s="121">
        <f t="shared" si="29"/>
        <v>2.4000000000000004</v>
      </c>
      <c r="H205" s="48"/>
    </row>
    <row r="206" spans="1:8" ht="15.75" customHeight="1" x14ac:dyDescent="0.25">
      <c r="A206" s="54" t="s">
        <v>94</v>
      </c>
      <c r="B206" s="62">
        <f>6/15</f>
        <v>0.4</v>
      </c>
      <c r="C206" s="54">
        <v>2</v>
      </c>
      <c r="D206" s="63">
        <v>0.5</v>
      </c>
      <c r="E206" s="121">
        <f t="shared" si="28"/>
        <v>0.4</v>
      </c>
      <c r="F206" s="64">
        <f>(252/365)</f>
        <v>0.69041095890410964</v>
      </c>
      <c r="G206" s="121">
        <f t="shared" si="29"/>
        <v>0.55232876712328771</v>
      </c>
      <c r="H206" s="48"/>
    </row>
    <row r="207" spans="1:8" ht="15.75" customHeight="1" x14ac:dyDescent="0.25">
      <c r="A207" s="54" t="s">
        <v>95</v>
      </c>
      <c r="B207" s="62"/>
      <c r="C207" s="54">
        <v>3</v>
      </c>
      <c r="D207" s="63">
        <v>0.5</v>
      </c>
      <c r="E207" s="121">
        <f t="shared" si="28"/>
        <v>0</v>
      </c>
      <c r="F207" s="64">
        <v>1</v>
      </c>
      <c r="G207" s="121">
        <f t="shared" si="29"/>
        <v>0</v>
      </c>
    </row>
    <row r="208" spans="1:8" ht="15.75" customHeight="1" x14ac:dyDescent="0.25">
      <c r="A208" s="54" t="s">
        <v>96</v>
      </c>
      <c r="B208" s="62"/>
      <c r="C208" s="54">
        <v>1</v>
      </c>
      <c r="D208" s="63">
        <v>1</v>
      </c>
      <c r="E208" s="121">
        <f t="shared" si="28"/>
        <v>0</v>
      </c>
      <c r="F208" s="64">
        <v>1</v>
      </c>
      <c r="G208" s="121">
        <f t="shared" si="29"/>
        <v>0</v>
      </c>
    </row>
    <row r="209" spans="1:8" ht="15.75" customHeight="1" x14ac:dyDescent="0.25">
      <c r="A209" s="54" t="s">
        <v>97</v>
      </c>
      <c r="B209" s="62"/>
      <c r="C209" s="54">
        <v>1</v>
      </c>
      <c r="D209" s="63">
        <v>1</v>
      </c>
      <c r="E209" s="121">
        <f t="shared" si="28"/>
        <v>0</v>
      </c>
      <c r="F209" s="64">
        <v>1</v>
      </c>
      <c r="G209" s="121">
        <f t="shared" si="29"/>
        <v>0</v>
      </c>
    </row>
    <row r="210" spans="1:8" ht="15.75" customHeight="1" x14ac:dyDescent="0.25">
      <c r="A210" s="54" t="s">
        <v>98</v>
      </c>
      <c r="B210" s="62"/>
      <c r="C210" s="54">
        <v>20</v>
      </c>
      <c r="D210" s="63">
        <v>0.5</v>
      </c>
      <c r="E210" s="121">
        <f t="shared" si="28"/>
        <v>0</v>
      </c>
      <c r="F210" s="64">
        <f>(252/365)</f>
        <v>0.69041095890410964</v>
      </c>
      <c r="G210" s="121">
        <f t="shared" si="29"/>
        <v>0</v>
      </c>
    </row>
    <row r="211" spans="1:8" ht="15.75" customHeight="1" x14ac:dyDescent="0.25">
      <c r="A211" s="54" t="s">
        <v>99</v>
      </c>
      <c r="B211" s="62">
        <f>2/15</f>
        <v>0.13333333333333333</v>
      </c>
      <c r="C211" s="54">
        <v>180</v>
      </c>
      <c r="D211" s="63">
        <v>0.5</v>
      </c>
      <c r="E211" s="121">
        <f t="shared" si="28"/>
        <v>12</v>
      </c>
      <c r="F211" s="64">
        <f>(252/365)</f>
        <v>0.69041095890410964</v>
      </c>
      <c r="G211" s="121">
        <f t="shared" si="29"/>
        <v>16.56986301369863</v>
      </c>
      <c r="H211" s="48"/>
    </row>
    <row r="212" spans="1:8" ht="15.75" customHeight="1" x14ac:dyDescent="0.25">
      <c r="A212" s="54" t="s">
        <v>100</v>
      </c>
      <c r="B212" s="62">
        <f>3/15</f>
        <v>0.2</v>
      </c>
      <c r="C212" s="54">
        <v>6</v>
      </c>
      <c r="D212" s="63">
        <v>1</v>
      </c>
      <c r="E212" s="121">
        <f t="shared" si="28"/>
        <v>1.2000000000000002</v>
      </c>
      <c r="F212" s="64">
        <v>1</v>
      </c>
      <c r="G212" s="121">
        <f t="shared" si="29"/>
        <v>1.2000000000000002</v>
      </c>
      <c r="H212" s="48"/>
    </row>
    <row r="214" spans="1:8" ht="15.75" customHeight="1" x14ac:dyDescent="0.25">
      <c r="A214" s="128" t="s">
        <v>106</v>
      </c>
      <c r="B214" s="128"/>
      <c r="C214" s="128"/>
      <c r="D214" s="128"/>
    </row>
    <row r="215" spans="1:8" ht="15.75" customHeight="1" x14ac:dyDescent="0.25">
      <c r="A215" s="129" t="s">
        <v>101</v>
      </c>
      <c r="B215" s="129" t="s">
        <v>256</v>
      </c>
      <c r="C215" s="129"/>
      <c r="D215" s="129"/>
    </row>
    <row r="216" spans="1:8" ht="15.75" customHeight="1" x14ac:dyDescent="0.25">
      <c r="A216" s="129"/>
      <c r="B216" s="29" t="s">
        <v>102</v>
      </c>
      <c r="C216" s="29" t="s">
        <v>103</v>
      </c>
      <c r="D216" s="29" t="s">
        <v>104</v>
      </c>
    </row>
    <row r="217" spans="1:8" ht="15.75" customHeight="1" x14ac:dyDescent="0.25">
      <c r="A217" s="54" t="s">
        <v>19</v>
      </c>
      <c r="B217" s="65"/>
      <c r="C217" s="65"/>
      <c r="D217" s="65">
        <f t="shared" ref="D217:D228" si="30">G201</f>
        <v>20.712328767123289</v>
      </c>
    </row>
    <row r="218" spans="1:8" ht="15.75" customHeight="1" x14ac:dyDescent="0.25">
      <c r="A218" s="54" t="s">
        <v>90</v>
      </c>
      <c r="B218" s="65"/>
      <c r="C218" s="65"/>
      <c r="D218" s="65">
        <f t="shared" si="30"/>
        <v>0</v>
      </c>
    </row>
    <row r="219" spans="1:8" ht="15.75" customHeight="1" x14ac:dyDescent="0.25">
      <c r="A219" s="54" t="s">
        <v>91</v>
      </c>
      <c r="B219" s="65"/>
      <c r="C219" s="65"/>
      <c r="D219" s="65">
        <f t="shared" si="30"/>
        <v>0</v>
      </c>
    </row>
    <row r="220" spans="1:8" ht="15.75" customHeight="1" x14ac:dyDescent="0.25">
      <c r="A220" s="54" t="s">
        <v>92</v>
      </c>
      <c r="B220" s="65"/>
      <c r="C220" s="65"/>
      <c r="D220" s="65">
        <f t="shared" si="30"/>
        <v>5.0630136986301375</v>
      </c>
    </row>
    <row r="221" spans="1:8" ht="15.75" customHeight="1" x14ac:dyDescent="0.25">
      <c r="A221" s="54" t="s">
        <v>93</v>
      </c>
      <c r="B221" s="65"/>
      <c r="C221" s="65"/>
      <c r="D221" s="65">
        <f t="shared" si="30"/>
        <v>2.4000000000000004</v>
      </c>
    </row>
    <row r="222" spans="1:8" ht="15.75" customHeight="1" x14ac:dyDescent="0.25">
      <c r="A222" s="54" t="s">
        <v>94</v>
      </c>
      <c r="B222" s="65"/>
      <c r="C222" s="65"/>
      <c r="D222" s="65">
        <f t="shared" si="30"/>
        <v>0.55232876712328771</v>
      </c>
    </row>
    <row r="223" spans="1:8" ht="15.75" customHeight="1" x14ac:dyDescent="0.25">
      <c r="A223" s="54" t="s">
        <v>95</v>
      </c>
      <c r="B223" s="65"/>
      <c r="C223" s="65"/>
      <c r="D223" s="65">
        <f t="shared" si="30"/>
        <v>0</v>
      </c>
    </row>
    <row r="224" spans="1:8" ht="15.75" customHeight="1" x14ac:dyDescent="0.25">
      <c r="A224" s="54" t="s">
        <v>96</v>
      </c>
      <c r="B224" s="65"/>
      <c r="C224" s="65"/>
      <c r="D224" s="65">
        <f t="shared" si="30"/>
        <v>0</v>
      </c>
    </row>
    <row r="225" spans="1:7" ht="15.75" customHeight="1" x14ac:dyDescent="0.25">
      <c r="A225" s="54" t="s">
        <v>97</v>
      </c>
      <c r="B225" s="65"/>
      <c r="C225" s="65"/>
      <c r="D225" s="65">
        <f t="shared" si="30"/>
        <v>0</v>
      </c>
    </row>
    <row r="226" spans="1:7" ht="15.75" customHeight="1" x14ac:dyDescent="0.25">
      <c r="A226" s="54" t="s">
        <v>98</v>
      </c>
      <c r="B226" s="65"/>
      <c r="C226" s="65"/>
      <c r="D226" s="65">
        <f t="shared" si="30"/>
        <v>0</v>
      </c>
    </row>
    <row r="227" spans="1:7" ht="15.75" customHeight="1" x14ac:dyDescent="0.25">
      <c r="A227" s="54" t="s">
        <v>99</v>
      </c>
      <c r="B227" s="65"/>
      <c r="C227" s="65"/>
      <c r="D227" s="65">
        <f t="shared" si="30"/>
        <v>16.56986301369863</v>
      </c>
      <c r="E227" s="48"/>
    </row>
    <row r="228" spans="1:7" ht="15.75" customHeight="1" x14ac:dyDescent="0.25">
      <c r="A228" s="54" t="s">
        <v>100</v>
      </c>
      <c r="B228" s="65"/>
      <c r="C228" s="65"/>
      <c r="D228" s="65">
        <f t="shared" si="30"/>
        <v>1.2000000000000002</v>
      </c>
    </row>
    <row r="229" spans="1:7" ht="15.75" customHeight="1" x14ac:dyDescent="0.25">
      <c r="A229" s="29" t="s">
        <v>105</v>
      </c>
      <c r="B229" s="66">
        <f>SUM(B217:B228)</f>
        <v>0</v>
      </c>
      <c r="C229" s="66">
        <f>SUM(C217:C228)</f>
        <v>0</v>
      </c>
      <c r="D229" s="66">
        <f>SUM(D217:D228)</f>
        <v>46.497534246575341</v>
      </c>
    </row>
    <row r="231" spans="1:7" ht="15.75" customHeight="1" x14ac:dyDescent="0.25">
      <c r="A231" s="130" t="s">
        <v>110</v>
      </c>
      <c r="B231" s="130"/>
      <c r="C231" s="130"/>
      <c r="D231" s="130"/>
      <c r="E231" s="130"/>
      <c r="F231" s="130"/>
      <c r="G231" s="130"/>
    </row>
    <row r="233" spans="1:7" ht="15.75" customHeight="1" x14ac:dyDescent="0.25">
      <c r="A233" s="127" t="s">
        <v>83</v>
      </c>
      <c r="B233" s="127"/>
      <c r="C233" s="127"/>
      <c r="D233" s="127"/>
    </row>
    <row r="234" spans="1:7" ht="15.75" customHeight="1" x14ac:dyDescent="0.25">
      <c r="A234" s="28" t="s">
        <v>3</v>
      </c>
      <c r="B234" s="28" t="s">
        <v>1</v>
      </c>
      <c r="C234" s="28" t="s">
        <v>82</v>
      </c>
      <c r="D234" s="28" t="s">
        <v>81</v>
      </c>
    </row>
    <row r="235" spans="1:7" ht="15.75" customHeight="1" x14ac:dyDescent="0.25">
      <c r="A235" s="26" t="s">
        <v>302</v>
      </c>
      <c r="B235" s="30">
        <f>G41+E138+E193</f>
        <v>0</v>
      </c>
      <c r="C235" s="67">
        <v>30</v>
      </c>
      <c r="D235" s="27">
        <f t="shared" ref="D235" si="31">B235/C235</f>
        <v>0</v>
      </c>
    </row>
    <row r="237" spans="1:7" ht="15.75" customHeight="1" x14ac:dyDescent="0.25">
      <c r="A237" s="128" t="s">
        <v>110</v>
      </c>
      <c r="B237" s="128"/>
      <c r="C237" s="128"/>
      <c r="D237" s="128"/>
      <c r="E237" s="128"/>
    </row>
    <row r="238" spans="1:7" ht="25.5" x14ac:dyDescent="0.25">
      <c r="A238" s="28" t="s">
        <v>3</v>
      </c>
      <c r="B238" s="28" t="s">
        <v>81</v>
      </c>
      <c r="C238" s="29" t="s">
        <v>107</v>
      </c>
      <c r="D238" s="28" t="s">
        <v>108</v>
      </c>
      <c r="E238" s="28" t="s">
        <v>109</v>
      </c>
    </row>
    <row r="239" spans="1:7" ht="15.75" customHeight="1" x14ac:dyDescent="0.25">
      <c r="A239" s="26" t="s">
        <v>302</v>
      </c>
      <c r="B239" s="30">
        <f>D235</f>
        <v>0</v>
      </c>
      <c r="C239" s="68">
        <f>D229</f>
        <v>46.497534246575341</v>
      </c>
      <c r="D239" s="30">
        <f t="shared" ref="D239" si="32">B239*C239</f>
        <v>0</v>
      </c>
      <c r="E239" s="27">
        <f t="shared" ref="E239" si="33">D239/12</f>
        <v>0</v>
      </c>
    </row>
    <row r="241" spans="1:7" ht="15.75" customHeight="1" x14ac:dyDescent="0.25">
      <c r="A241" s="130" t="s">
        <v>111</v>
      </c>
      <c r="B241" s="130"/>
      <c r="C241" s="130"/>
      <c r="D241" s="130"/>
      <c r="E241" s="130"/>
      <c r="F241" s="130"/>
      <c r="G241" s="130"/>
    </row>
    <row r="243" spans="1:7" ht="15.75" customHeight="1" x14ac:dyDescent="0.25">
      <c r="A243" s="127" t="s">
        <v>113</v>
      </c>
      <c r="B243" s="127"/>
      <c r="C243" s="127"/>
      <c r="D243" s="127"/>
    </row>
    <row r="244" spans="1:7" ht="15.75" customHeight="1" x14ac:dyDescent="0.25">
      <c r="A244" s="28" t="s">
        <v>3</v>
      </c>
      <c r="B244" s="28" t="s">
        <v>1</v>
      </c>
      <c r="C244" s="28" t="s">
        <v>112</v>
      </c>
      <c r="D244" s="28" t="s">
        <v>4</v>
      </c>
    </row>
    <row r="245" spans="1:7" ht="15.75" customHeight="1" x14ac:dyDescent="0.25">
      <c r="A245" s="26" t="s">
        <v>302</v>
      </c>
      <c r="B245" s="30">
        <f>G41+E138+E193</f>
        <v>0</v>
      </c>
      <c r="C245" s="26">
        <v>220</v>
      </c>
      <c r="D245" s="27">
        <f t="shared" ref="D245" si="34">B245/C245</f>
        <v>0</v>
      </c>
    </row>
    <row r="247" spans="1:7" ht="15.75" customHeight="1" x14ac:dyDescent="0.25">
      <c r="A247" s="127" t="s">
        <v>111</v>
      </c>
      <c r="B247" s="127"/>
      <c r="C247" s="127"/>
      <c r="D247" s="127"/>
    </row>
    <row r="248" spans="1:7" ht="27" customHeight="1" x14ac:dyDescent="0.25">
      <c r="A248" s="28" t="s">
        <v>3</v>
      </c>
      <c r="B248" s="28" t="s">
        <v>114</v>
      </c>
      <c r="C248" s="29" t="s">
        <v>115</v>
      </c>
      <c r="D248" s="28" t="s">
        <v>4</v>
      </c>
    </row>
    <row r="249" spans="1:7" ht="15.75" customHeight="1" x14ac:dyDescent="0.25">
      <c r="A249" s="26" t="s">
        <v>302</v>
      </c>
      <c r="B249" s="30">
        <f>D245</f>
        <v>0</v>
      </c>
      <c r="C249" s="26">
        <v>0</v>
      </c>
      <c r="D249" s="27">
        <f t="shared" ref="D249" si="35">B249*C249</f>
        <v>0</v>
      </c>
    </row>
    <row r="251" spans="1:7" ht="15.75" customHeight="1" x14ac:dyDescent="0.25">
      <c r="A251" s="134" t="s">
        <v>314</v>
      </c>
      <c r="B251" s="134"/>
      <c r="C251" s="134"/>
      <c r="D251" s="134"/>
      <c r="E251" s="134"/>
      <c r="F251" s="134"/>
      <c r="G251" s="134"/>
    </row>
    <row r="253" spans="1:7" ht="15.75" customHeight="1" x14ac:dyDescent="0.25">
      <c r="A253" s="127" t="s">
        <v>80</v>
      </c>
      <c r="B253" s="127"/>
      <c r="C253" s="127"/>
      <c r="D253" s="127"/>
    </row>
    <row r="254" spans="1:7" ht="15.75" customHeight="1" x14ac:dyDescent="0.25">
      <c r="A254" s="28" t="s">
        <v>3</v>
      </c>
      <c r="B254" s="28" t="s">
        <v>116</v>
      </c>
      <c r="C254" s="28" t="s">
        <v>117</v>
      </c>
      <c r="D254" s="28" t="s">
        <v>15</v>
      </c>
    </row>
    <row r="255" spans="1:7" ht="15.75" customHeight="1" x14ac:dyDescent="0.25">
      <c r="A255" s="26" t="s">
        <v>302</v>
      </c>
      <c r="B255" s="30">
        <f>E239</f>
        <v>0</v>
      </c>
      <c r="C255" s="30">
        <f>D249</f>
        <v>0</v>
      </c>
      <c r="D255" s="27">
        <f t="shared" ref="D255" si="36">B255+C255</f>
        <v>0</v>
      </c>
    </row>
    <row r="257" spans="1:7" ht="15.75" customHeight="1" x14ac:dyDescent="0.25">
      <c r="A257" s="138" t="s">
        <v>118</v>
      </c>
      <c r="B257" s="138"/>
      <c r="C257" s="138"/>
      <c r="D257" s="138"/>
      <c r="E257" s="138"/>
      <c r="F257" s="138"/>
      <c r="G257" s="138"/>
    </row>
    <row r="258" spans="1:7" ht="15.75" customHeight="1" x14ac:dyDescent="0.25">
      <c r="A258" s="25"/>
      <c r="B258" s="25"/>
      <c r="C258" s="25"/>
      <c r="E258" s="25"/>
    </row>
    <row r="259" spans="1:7" ht="15.75" customHeight="1" x14ac:dyDescent="0.25">
      <c r="A259" s="150" t="s">
        <v>148</v>
      </c>
      <c r="B259" s="150"/>
      <c r="C259" s="150"/>
      <c r="D259" s="150"/>
      <c r="E259" s="69"/>
    </row>
    <row r="260" spans="1:7" ht="15.75" customHeight="1" x14ac:dyDescent="0.25">
      <c r="A260" s="70" t="s">
        <v>149</v>
      </c>
      <c r="B260" s="71" t="s">
        <v>150</v>
      </c>
      <c r="C260" s="71" t="s">
        <v>151</v>
      </c>
      <c r="D260" s="28" t="s">
        <v>4</v>
      </c>
    </row>
    <row r="261" spans="1:7" ht="38.25" x14ac:dyDescent="0.25">
      <c r="A261" s="72" t="s">
        <v>276</v>
      </c>
      <c r="B261" s="73">
        <v>4</v>
      </c>
      <c r="C261" s="74"/>
      <c r="D261" s="75">
        <f>C261*B261</f>
        <v>0</v>
      </c>
    </row>
    <row r="262" spans="1:7" ht="51" x14ac:dyDescent="0.25">
      <c r="A262" s="72" t="s">
        <v>277</v>
      </c>
      <c r="B262" s="73">
        <v>6</v>
      </c>
      <c r="C262" s="74"/>
      <c r="D262" s="75">
        <f t="shared" ref="D262:D263" si="37">C262*B262</f>
        <v>0</v>
      </c>
    </row>
    <row r="263" spans="1:7" ht="63.75" x14ac:dyDescent="0.25">
      <c r="A263" s="72" t="s">
        <v>278</v>
      </c>
      <c r="B263" s="73">
        <v>2</v>
      </c>
      <c r="C263" s="74"/>
      <c r="D263" s="75">
        <f t="shared" si="37"/>
        <v>0</v>
      </c>
    </row>
    <row r="264" spans="1:7" ht="15.75" customHeight="1" x14ac:dyDescent="0.25">
      <c r="A264" s="151" t="s">
        <v>152</v>
      </c>
      <c r="B264" s="151"/>
      <c r="C264" s="151"/>
      <c r="D264" s="76">
        <f>SUM(D261:D263)</f>
        <v>0</v>
      </c>
    </row>
    <row r="265" spans="1:7" ht="15.75" customHeight="1" x14ac:dyDescent="0.25">
      <c r="A265" s="83"/>
      <c r="B265" s="78"/>
      <c r="C265" s="78"/>
      <c r="D265" s="78"/>
      <c r="E265" s="79"/>
    </row>
    <row r="266" spans="1:7" ht="15.75" customHeight="1" x14ac:dyDescent="0.25">
      <c r="A266" s="150" t="s">
        <v>153</v>
      </c>
      <c r="B266" s="150"/>
      <c r="C266" s="150"/>
      <c r="D266" s="80"/>
      <c r="E266" s="80"/>
    </row>
    <row r="267" spans="1:7" ht="15.75" customHeight="1" x14ac:dyDescent="0.25">
      <c r="A267" s="70" t="s">
        <v>3</v>
      </c>
      <c r="B267" s="70" t="s">
        <v>108</v>
      </c>
      <c r="C267" s="70" t="s">
        <v>154</v>
      </c>
      <c r="D267" s="80"/>
      <c r="E267" s="80"/>
    </row>
    <row r="268" spans="1:7" ht="15.75" customHeight="1" x14ac:dyDescent="0.25">
      <c r="A268" s="26" t="s">
        <v>302</v>
      </c>
      <c r="B268" s="81">
        <f>D264</f>
        <v>0</v>
      </c>
      <c r="C268" s="82">
        <f>B268/12</f>
        <v>0</v>
      </c>
      <c r="D268" s="78"/>
      <c r="E268" s="83"/>
    </row>
    <row r="269" spans="1:7" ht="15.75" customHeight="1" x14ac:dyDescent="0.25">
      <c r="A269" s="77"/>
      <c r="B269" s="78"/>
      <c r="C269" s="78"/>
      <c r="D269" s="78"/>
      <c r="E269" s="77"/>
    </row>
    <row r="270" spans="1:7" ht="15.75" customHeight="1" x14ac:dyDescent="0.25">
      <c r="A270" s="152" t="s">
        <v>244</v>
      </c>
      <c r="B270" s="152"/>
      <c r="C270" s="152"/>
      <c r="D270" s="152"/>
      <c r="E270" s="152"/>
      <c r="F270" s="152"/>
    </row>
    <row r="271" spans="1:7" ht="25.5" x14ac:dyDescent="0.25">
      <c r="A271" s="84" t="s">
        <v>155</v>
      </c>
      <c r="B271" s="84" t="s">
        <v>156</v>
      </c>
      <c r="C271" s="85" t="s">
        <v>271</v>
      </c>
      <c r="D271" s="85" t="s">
        <v>242</v>
      </c>
      <c r="E271" s="85" t="s">
        <v>243</v>
      </c>
      <c r="F271" s="28" t="s">
        <v>108</v>
      </c>
    </row>
    <row r="272" spans="1:7" ht="12.75" x14ac:dyDescent="0.25">
      <c r="A272" s="86" t="s">
        <v>258</v>
      </c>
      <c r="B272" s="87"/>
      <c r="C272" s="88">
        <v>1</v>
      </c>
      <c r="D272" s="89">
        <v>2</v>
      </c>
      <c r="E272" s="90">
        <v>100</v>
      </c>
      <c r="F272" s="39">
        <f>B272*C272</f>
        <v>0</v>
      </c>
    </row>
    <row r="273" spans="1:10" ht="12.75" x14ac:dyDescent="0.25">
      <c r="A273" s="86" t="s">
        <v>259</v>
      </c>
      <c r="B273" s="87"/>
      <c r="C273" s="88">
        <v>5</v>
      </c>
      <c r="D273" s="89">
        <v>1</v>
      </c>
      <c r="E273" s="90">
        <v>100</v>
      </c>
      <c r="F273" s="39">
        <f t="shared" ref="F273:F286" si="38">B273*C273</f>
        <v>0</v>
      </c>
    </row>
    <row r="274" spans="1:10" ht="25.5" x14ac:dyDescent="0.25">
      <c r="A274" s="86" t="s">
        <v>260</v>
      </c>
      <c r="B274" s="87"/>
      <c r="C274" s="88">
        <v>8</v>
      </c>
      <c r="D274" s="89">
        <v>1</v>
      </c>
      <c r="E274" s="90">
        <v>100</v>
      </c>
      <c r="F274" s="39">
        <f t="shared" si="38"/>
        <v>0</v>
      </c>
      <c r="G274" s="25"/>
      <c r="H274" s="25"/>
      <c r="I274" s="25"/>
      <c r="J274" s="25"/>
    </row>
    <row r="275" spans="1:10" ht="12.75" x14ac:dyDescent="0.25">
      <c r="A275" s="86" t="s">
        <v>261</v>
      </c>
      <c r="B275" s="91"/>
      <c r="C275" s="88">
        <v>5</v>
      </c>
      <c r="D275" s="89">
        <v>1</v>
      </c>
      <c r="E275" s="90">
        <v>100</v>
      </c>
      <c r="F275" s="39">
        <f t="shared" si="38"/>
        <v>0</v>
      </c>
    </row>
    <row r="276" spans="1:10" ht="25.5" x14ac:dyDescent="0.25">
      <c r="A276" s="86" t="s">
        <v>262</v>
      </c>
      <c r="B276" s="91"/>
      <c r="C276" s="88">
        <v>1</v>
      </c>
      <c r="D276" s="89">
        <v>2</v>
      </c>
      <c r="E276" s="90">
        <v>50</v>
      </c>
      <c r="F276" s="39">
        <f t="shared" si="38"/>
        <v>0</v>
      </c>
    </row>
    <row r="277" spans="1:10" ht="25.5" x14ac:dyDescent="0.25">
      <c r="A277" s="86" t="s">
        <v>263</v>
      </c>
      <c r="B277" s="91"/>
      <c r="C277" s="88">
        <v>1</v>
      </c>
      <c r="D277" s="89">
        <v>2</v>
      </c>
      <c r="E277" s="90">
        <v>50</v>
      </c>
      <c r="F277" s="39">
        <f t="shared" si="38"/>
        <v>0</v>
      </c>
    </row>
    <row r="278" spans="1:10" ht="38.25" x14ac:dyDescent="0.25">
      <c r="A278" s="86" t="s">
        <v>272</v>
      </c>
      <c r="B278" s="91"/>
      <c r="C278" s="88">
        <v>2</v>
      </c>
      <c r="D278" s="89">
        <v>1</v>
      </c>
      <c r="E278" s="90">
        <v>100</v>
      </c>
      <c r="F278" s="39">
        <f t="shared" si="38"/>
        <v>0</v>
      </c>
    </row>
    <row r="279" spans="1:10" ht="25.5" x14ac:dyDescent="0.25">
      <c r="A279" s="86" t="s">
        <v>264</v>
      </c>
      <c r="B279" s="91"/>
      <c r="C279" s="88">
        <v>4</v>
      </c>
      <c r="D279" s="89">
        <v>1</v>
      </c>
      <c r="E279" s="90">
        <v>100</v>
      </c>
      <c r="F279" s="39">
        <f t="shared" si="38"/>
        <v>0</v>
      </c>
    </row>
    <row r="280" spans="1:10" ht="12.75" x14ac:dyDescent="0.25">
      <c r="A280" s="86" t="s">
        <v>265</v>
      </c>
      <c r="B280" s="91"/>
      <c r="C280" s="88">
        <v>5</v>
      </c>
      <c r="D280" s="89">
        <v>1</v>
      </c>
      <c r="E280" s="90">
        <v>100</v>
      </c>
      <c r="F280" s="39">
        <f t="shared" si="38"/>
        <v>0</v>
      </c>
    </row>
    <row r="281" spans="1:10" ht="25.5" x14ac:dyDescent="0.25">
      <c r="A281" s="86" t="s">
        <v>307</v>
      </c>
      <c r="B281" s="91"/>
      <c r="C281" s="88">
        <v>1</v>
      </c>
      <c r="D281" s="89">
        <v>2</v>
      </c>
      <c r="E281" s="90">
        <v>50</v>
      </c>
      <c r="F281" s="39">
        <f t="shared" si="38"/>
        <v>0</v>
      </c>
    </row>
    <row r="282" spans="1:10" ht="12.75" x14ac:dyDescent="0.25">
      <c r="A282" s="86" t="s">
        <v>266</v>
      </c>
      <c r="B282" s="91"/>
      <c r="C282" s="88">
        <v>5</v>
      </c>
      <c r="D282" s="89">
        <v>1</v>
      </c>
      <c r="E282" s="90">
        <v>100</v>
      </c>
      <c r="F282" s="39">
        <f t="shared" si="38"/>
        <v>0</v>
      </c>
    </row>
    <row r="283" spans="1:10" ht="12.75" x14ac:dyDescent="0.25">
      <c r="A283" s="86" t="s">
        <v>267</v>
      </c>
      <c r="B283" s="91"/>
      <c r="C283" s="88">
        <v>1</v>
      </c>
      <c r="D283" s="89">
        <v>1</v>
      </c>
      <c r="E283" s="90">
        <v>100</v>
      </c>
      <c r="F283" s="39">
        <f t="shared" si="38"/>
        <v>0</v>
      </c>
    </row>
    <row r="284" spans="1:10" ht="25.5" x14ac:dyDescent="0.25">
      <c r="A284" s="86" t="s">
        <v>268</v>
      </c>
      <c r="B284" s="91"/>
      <c r="C284" s="88">
        <v>6</v>
      </c>
      <c r="D284" s="89">
        <v>1</v>
      </c>
      <c r="E284" s="90">
        <v>100</v>
      </c>
      <c r="F284" s="39">
        <f t="shared" si="38"/>
        <v>0</v>
      </c>
    </row>
    <row r="285" spans="1:10" ht="12.75" x14ac:dyDescent="0.25">
      <c r="A285" s="86" t="s">
        <v>269</v>
      </c>
      <c r="B285" s="91"/>
      <c r="C285" s="88">
        <v>6</v>
      </c>
      <c r="D285" s="89">
        <v>1</v>
      </c>
      <c r="E285" s="90">
        <v>100</v>
      </c>
      <c r="F285" s="39">
        <f t="shared" si="38"/>
        <v>0</v>
      </c>
    </row>
    <row r="286" spans="1:10" ht="12.75" x14ac:dyDescent="0.25">
      <c r="A286" s="86" t="s">
        <v>270</v>
      </c>
      <c r="B286" s="87"/>
      <c r="C286" s="88">
        <v>6</v>
      </c>
      <c r="D286" s="89">
        <v>1</v>
      </c>
      <c r="E286" s="90">
        <v>100</v>
      </c>
      <c r="F286" s="39">
        <f t="shared" si="38"/>
        <v>0</v>
      </c>
    </row>
    <row r="287" spans="1:10" ht="15.75" customHeight="1" x14ac:dyDescent="0.25">
      <c r="A287" s="153" t="s">
        <v>157</v>
      </c>
      <c r="B287" s="153"/>
      <c r="C287" s="153"/>
      <c r="D287" s="153"/>
      <c r="E287" s="76"/>
      <c r="F287" s="92">
        <f>SUM(F272:F286)</f>
        <v>0</v>
      </c>
    </row>
    <row r="288" spans="1:10" ht="15.75" customHeight="1" x14ac:dyDescent="0.25">
      <c r="A288" s="93"/>
      <c r="B288" s="93"/>
      <c r="C288" s="93"/>
      <c r="D288" s="93"/>
      <c r="E288" s="94"/>
      <c r="F288" s="95"/>
    </row>
    <row r="289" spans="1:4" ht="15.75" customHeight="1" x14ac:dyDescent="0.25">
      <c r="A289" s="150" t="s">
        <v>158</v>
      </c>
      <c r="B289" s="150"/>
      <c r="C289" s="150"/>
      <c r="D289" s="150"/>
    </row>
    <row r="290" spans="1:4" ht="38.25" x14ac:dyDescent="0.25">
      <c r="A290" s="70" t="s">
        <v>3</v>
      </c>
      <c r="B290" s="70" t="s">
        <v>108</v>
      </c>
      <c r="C290" s="70" t="s">
        <v>109</v>
      </c>
      <c r="D290" s="96" t="s">
        <v>310</v>
      </c>
    </row>
    <row r="291" spans="1:4" ht="15.75" customHeight="1" x14ac:dyDescent="0.25">
      <c r="A291" s="26" t="s">
        <v>302</v>
      </c>
      <c r="B291" s="81">
        <f>F287</f>
        <v>0</v>
      </c>
      <c r="C291" s="81">
        <f>B291/12</f>
        <v>0</v>
      </c>
      <c r="D291" s="97">
        <f>C291/6</f>
        <v>0</v>
      </c>
    </row>
    <row r="293" spans="1:4" ht="15.75" customHeight="1" x14ac:dyDescent="0.25">
      <c r="A293" s="150" t="s">
        <v>247</v>
      </c>
      <c r="B293" s="150"/>
      <c r="C293" s="150"/>
      <c r="D293" s="150"/>
    </row>
    <row r="294" spans="1:4" ht="15.75" customHeight="1" x14ac:dyDescent="0.25">
      <c r="A294" s="70" t="s">
        <v>149</v>
      </c>
      <c r="B294" s="71" t="s">
        <v>271</v>
      </c>
      <c r="C294" s="71" t="s">
        <v>151</v>
      </c>
      <c r="D294" s="28" t="s">
        <v>4</v>
      </c>
    </row>
    <row r="295" spans="1:4" ht="15.75" customHeight="1" x14ac:dyDescent="0.25">
      <c r="A295" s="98" t="s">
        <v>279</v>
      </c>
      <c r="B295" s="99">
        <v>20</v>
      </c>
      <c r="C295" s="100"/>
      <c r="D295" s="75">
        <f>B295*C295</f>
        <v>0</v>
      </c>
    </row>
    <row r="296" spans="1:4" ht="15.75" customHeight="1" x14ac:dyDescent="0.25">
      <c r="A296" s="98" t="s">
        <v>280</v>
      </c>
      <c r="B296" s="99">
        <v>10</v>
      </c>
      <c r="C296" s="100"/>
      <c r="D296" s="75">
        <f t="shared" ref="D296:D320" si="39">B296*C296</f>
        <v>0</v>
      </c>
    </row>
    <row r="297" spans="1:4" ht="15.75" customHeight="1" x14ac:dyDescent="0.25">
      <c r="A297" s="98" t="s">
        <v>281</v>
      </c>
      <c r="B297" s="99">
        <v>5</v>
      </c>
      <c r="C297" s="100"/>
      <c r="D297" s="75">
        <f t="shared" si="39"/>
        <v>0</v>
      </c>
    </row>
    <row r="298" spans="1:4" ht="15.75" customHeight="1" x14ac:dyDescent="0.25">
      <c r="A298" s="98" t="s">
        <v>282</v>
      </c>
      <c r="B298" s="99">
        <v>1</v>
      </c>
      <c r="C298" s="100"/>
      <c r="D298" s="75">
        <f t="shared" si="39"/>
        <v>0</v>
      </c>
    </row>
    <row r="299" spans="1:4" ht="15.75" customHeight="1" x14ac:dyDescent="0.25">
      <c r="A299" s="98" t="s">
        <v>283</v>
      </c>
      <c r="B299" s="99">
        <v>4</v>
      </c>
      <c r="C299" s="100"/>
      <c r="D299" s="75">
        <f t="shared" si="39"/>
        <v>0</v>
      </c>
    </row>
    <row r="300" spans="1:4" ht="15.75" customHeight="1" x14ac:dyDescent="0.25">
      <c r="A300" s="98" t="s">
        <v>292</v>
      </c>
      <c r="B300" s="99">
        <v>20</v>
      </c>
      <c r="C300" s="100"/>
      <c r="D300" s="75">
        <f t="shared" si="39"/>
        <v>0</v>
      </c>
    </row>
    <row r="301" spans="1:4" ht="15.75" customHeight="1" x14ac:dyDescent="0.25">
      <c r="A301" s="98" t="s">
        <v>291</v>
      </c>
      <c r="B301" s="99">
        <v>24</v>
      </c>
      <c r="C301" s="100"/>
      <c r="D301" s="75">
        <f t="shared" si="39"/>
        <v>0</v>
      </c>
    </row>
    <row r="302" spans="1:4" ht="15.75" customHeight="1" x14ac:dyDescent="0.25">
      <c r="A302" s="98" t="s">
        <v>290</v>
      </c>
      <c r="B302" s="99">
        <v>20</v>
      </c>
      <c r="C302" s="100"/>
      <c r="D302" s="75">
        <f t="shared" si="39"/>
        <v>0</v>
      </c>
    </row>
    <row r="303" spans="1:4" ht="15.75" customHeight="1" x14ac:dyDescent="0.25">
      <c r="A303" s="98" t="s">
        <v>289</v>
      </c>
      <c r="B303" s="99">
        <v>20</v>
      </c>
      <c r="C303" s="100"/>
      <c r="D303" s="75">
        <f t="shared" si="39"/>
        <v>0</v>
      </c>
    </row>
    <row r="304" spans="1:4" ht="15.75" customHeight="1" x14ac:dyDescent="0.25">
      <c r="A304" s="98" t="s">
        <v>288</v>
      </c>
      <c r="B304" s="99">
        <v>20</v>
      </c>
      <c r="C304" s="100"/>
      <c r="D304" s="75">
        <f t="shared" si="39"/>
        <v>0</v>
      </c>
    </row>
    <row r="305" spans="1:4" ht="15.75" customHeight="1" x14ac:dyDescent="0.25">
      <c r="A305" s="98" t="s">
        <v>287</v>
      </c>
      <c r="B305" s="99">
        <v>20</v>
      </c>
      <c r="C305" s="100"/>
      <c r="D305" s="75">
        <f t="shared" si="39"/>
        <v>0</v>
      </c>
    </row>
    <row r="306" spans="1:4" ht="15.75" customHeight="1" x14ac:dyDescent="0.25">
      <c r="A306" s="98" t="s">
        <v>286</v>
      </c>
      <c r="B306" s="99">
        <v>5</v>
      </c>
      <c r="C306" s="100"/>
      <c r="D306" s="75">
        <f t="shared" si="39"/>
        <v>0</v>
      </c>
    </row>
    <row r="307" spans="1:4" ht="15.75" customHeight="1" x14ac:dyDescent="0.25">
      <c r="A307" s="98" t="s">
        <v>303</v>
      </c>
      <c r="B307" s="99">
        <v>10</v>
      </c>
      <c r="C307" s="100"/>
      <c r="D307" s="75">
        <f t="shared" si="39"/>
        <v>0</v>
      </c>
    </row>
    <row r="308" spans="1:4" ht="15.75" customHeight="1" x14ac:dyDescent="0.25">
      <c r="A308" s="98" t="s">
        <v>285</v>
      </c>
      <c r="B308" s="99">
        <v>24</v>
      </c>
      <c r="C308" s="100"/>
      <c r="D308" s="75">
        <f t="shared" si="39"/>
        <v>0</v>
      </c>
    </row>
    <row r="309" spans="1:4" ht="38.25" x14ac:dyDescent="0.25">
      <c r="A309" s="98" t="s">
        <v>284</v>
      </c>
      <c r="B309" s="99">
        <v>24</v>
      </c>
      <c r="C309" s="100"/>
      <c r="D309" s="75">
        <f t="shared" si="39"/>
        <v>0</v>
      </c>
    </row>
    <row r="310" spans="1:4" ht="38.25" x14ac:dyDescent="0.25">
      <c r="A310" s="98" t="s">
        <v>300</v>
      </c>
      <c r="B310" s="99">
        <v>30</v>
      </c>
      <c r="C310" s="100"/>
      <c r="D310" s="75">
        <f t="shared" si="39"/>
        <v>0</v>
      </c>
    </row>
    <row r="311" spans="1:4" ht="25.5" x14ac:dyDescent="0.25">
      <c r="A311" s="98" t="s">
        <v>293</v>
      </c>
      <c r="B311" s="99">
        <v>1</v>
      </c>
      <c r="C311" s="100"/>
      <c r="D311" s="75">
        <f t="shared" si="39"/>
        <v>0</v>
      </c>
    </row>
    <row r="312" spans="1:4" ht="15.75" customHeight="1" x14ac:dyDescent="0.25">
      <c r="A312" s="98" t="s">
        <v>273</v>
      </c>
      <c r="B312" s="99">
        <v>50</v>
      </c>
      <c r="C312" s="100"/>
      <c r="D312" s="75">
        <f t="shared" si="39"/>
        <v>0</v>
      </c>
    </row>
    <row r="313" spans="1:4" ht="15.75" customHeight="1" x14ac:dyDescent="0.25">
      <c r="A313" s="98" t="s">
        <v>274</v>
      </c>
      <c r="B313" s="99">
        <v>6</v>
      </c>
      <c r="C313" s="100"/>
      <c r="D313" s="75">
        <f t="shared" si="39"/>
        <v>0</v>
      </c>
    </row>
    <row r="314" spans="1:4" ht="15.75" customHeight="1" x14ac:dyDescent="0.25">
      <c r="A314" s="98" t="s">
        <v>299</v>
      </c>
      <c r="B314" s="99">
        <v>20</v>
      </c>
      <c r="C314" s="100"/>
      <c r="D314" s="75">
        <f t="shared" si="39"/>
        <v>0</v>
      </c>
    </row>
    <row r="315" spans="1:4" ht="15.75" customHeight="1" x14ac:dyDescent="0.25">
      <c r="A315" s="98" t="s">
        <v>298</v>
      </c>
      <c r="B315" s="99">
        <v>15</v>
      </c>
      <c r="C315" s="100"/>
      <c r="D315" s="75">
        <f t="shared" si="39"/>
        <v>0</v>
      </c>
    </row>
    <row r="316" spans="1:4" ht="15.75" customHeight="1" x14ac:dyDescent="0.25">
      <c r="A316" s="98" t="s">
        <v>294</v>
      </c>
      <c r="B316" s="99">
        <v>10</v>
      </c>
      <c r="C316" s="100"/>
      <c r="D316" s="75">
        <f t="shared" si="39"/>
        <v>0</v>
      </c>
    </row>
    <row r="317" spans="1:4" ht="25.5" x14ac:dyDescent="0.25">
      <c r="A317" s="98" t="s">
        <v>295</v>
      </c>
      <c r="B317" s="99">
        <v>12</v>
      </c>
      <c r="C317" s="100"/>
      <c r="D317" s="75">
        <f t="shared" si="39"/>
        <v>0</v>
      </c>
    </row>
    <row r="318" spans="1:4" ht="25.5" x14ac:dyDescent="0.25">
      <c r="A318" s="98" t="s">
        <v>296</v>
      </c>
      <c r="B318" s="99">
        <v>10</v>
      </c>
      <c r="C318" s="100"/>
      <c r="D318" s="75">
        <f t="shared" si="39"/>
        <v>0</v>
      </c>
    </row>
    <row r="319" spans="1:4" ht="25.5" x14ac:dyDescent="0.25">
      <c r="A319" s="98" t="s">
        <v>297</v>
      </c>
      <c r="B319" s="99">
        <v>10</v>
      </c>
      <c r="C319" s="100"/>
      <c r="D319" s="75">
        <f t="shared" si="39"/>
        <v>0</v>
      </c>
    </row>
    <row r="320" spans="1:4" ht="15.75" customHeight="1" x14ac:dyDescent="0.25">
      <c r="A320" s="101" t="s">
        <v>301</v>
      </c>
      <c r="B320" s="99">
        <v>1</v>
      </c>
      <c r="C320" s="100"/>
      <c r="D320" s="75">
        <f t="shared" si="39"/>
        <v>0</v>
      </c>
    </row>
    <row r="321" spans="1:7" ht="15.75" customHeight="1" x14ac:dyDescent="0.25">
      <c r="A321" s="151" t="s">
        <v>245</v>
      </c>
      <c r="B321" s="151"/>
      <c r="C321" s="151"/>
      <c r="D321" s="76">
        <f>SUM(D295:D320)</f>
        <v>0</v>
      </c>
    </row>
    <row r="322" spans="1:7" ht="15.75" customHeight="1" x14ac:dyDescent="0.25">
      <c r="A322" s="151" t="s">
        <v>304</v>
      </c>
      <c r="B322" s="151"/>
      <c r="C322" s="151"/>
      <c r="D322" s="76">
        <f>D321/6</f>
        <v>0</v>
      </c>
    </row>
    <row r="324" spans="1:7" ht="15.75" customHeight="1" x14ac:dyDescent="0.25">
      <c r="A324" s="134" t="s">
        <v>315</v>
      </c>
      <c r="B324" s="134"/>
      <c r="C324" s="134"/>
      <c r="D324" s="134"/>
      <c r="E324" s="134"/>
      <c r="F324" s="134"/>
      <c r="G324" s="134"/>
    </row>
    <row r="325" spans="1:7" ht="15.75" customHeight="1" x14ac:dyDescent="0.25">
      <c r="A325" s="46"/>
      <c r="B325" s="46"/>
      <c r="C325" s="46"/>
      <c r="E325" s="46"/>
    </row>
    <row r="326" spans="1:7" ht="15.75" customHeight="1" x14ac:dyDescent="0.25">
      <c r="A326" s="131" t="s">
        <v>118</v>
      </c>
      <c r="B326" s="132"/>
      <c r="C326" s="132"/>
      <c r="D326" s="132"/>
      <c r="E326" s="133"/>
    </row>
    <row r="327" spans="1:7" ht="38.25" x14ac:dyDescent="0.25">
      <c r="A327" s="102" t="s">
        <v>3</v>
      </c>
      <c r="B327" s="103" t="s">
        <v>159</v>
      </c>
      <c r="C327" s="103" t="s">
        <v>160</v>
      </c>
      <c r="D327" s="103" t="s">
        <v>246</v>
      </c>
      <c r="E327" s="102" t="s">
        <v>15</v>
      </c>
    </row>
    <row r="328" spans="1:7" ht="15.75" customHeight="1" x14ac:dyDescent="0.25">
      <c r="A328" s="26" t="s">
        <v>302</v>
      </c>
      <c r="B328" s="75">
        <f>C268</f>
        <v>0</v>
      </c>
      <c r="C328" s="75">
        <f>D291</f>
        <v>0</v>
      </c>
      <c r="D328" s="75">
        <f>D322</f>
        <v>0</v>
      </c>
      <c r="E328" s="97">
        <f>SUM(B328:D328)</f>
        <v>0</v>
      </c>
    </row>
    <row r="330" spans="1:7" ht="15.75" customHeight="1" x14ac:dyDescent="0.25">
      <c r="A330" s="138" t="s">
        <v>119</v>
      </c>
      <c r="B330" s="138"/>
      <c r="C330" s="138"/>
      <c r="D330" s="138"/>
      <c r="E330" s="138"/>
      <c r="F330" s="138"/>
      <c r="G330" s="138"/>
    </row>
    <row r="331" spans="1:7" ht="15.75" customHeight="1" x14ac:dyDescent="0.25">
      <c r="A331" s="136"/>
      <c r="B331" s="136"/>
      <c r="C331" s="136"/>
      <c r="D331" s="136"/>
      <c r="E331" s="136"/>
      <c r="F331" s="136"/>
    </row>
    <row r="332" spans="1:7" ht="27" customHeight="1" x14ac:dyDescent="0.25">
      <c r="A332" s="137" t="s">
        <v>142</v>
      </c>
      <c r="B332" s="137"/>
      <c r="C332" s="40"/>
      <c r="D332" s="40"/>
      <c r="E332" s="40"/>
      <c r="F332" s="40"/>
    </row>
    <row r="333" spans="1:7" ht="15.75" customHeight="1" x14ac:dyDescent="0.25">
      <c r="A333" s="104" t="s">
        <v>143</v>
      </c>
      <c r="B333" s="105">
        <v>0.05</v>
      </c>
      <c r="C333" s="40"/>
      <c r="D333" s="40"/>
      <c r="E333" s="40"/>
      <c r="F333" s="40"/>
    </row>
    <row r="334" spans="1:7" ht="15.75" customHeight="1" x14ac:dyDescent="0.25">
      <c r="A334" s="104" t="s">
        <v>144</v>
      </c>
      <c r="B334" s="105">
        <v>8.6499999999999994E-2</v>
      </c>
      <c r="C334" s="40"/>
      <c r="D334" s="40"/>
      <c r="E334" s="40"/>
      <c r="F334" s="40"/>
    </row>
    <row r="335" spans="1:7" ht="15.75" customHeight="1" x14ac:dyDescent="0.25">
      <c r="A335" s="104" t="s">
        <v>145</v>
      </c>
      <c r="B335" s="105">
        <v>0.05</v>
      </c>
      <c r="C335" s="40"/>
      <c r="D335" s="40"/>
      <c r="E335" s="40"/>
      <c r="F335" s="40"/>
    </row>
    <row r="337" spans="1:7" ht="15.75" customHeight="1" x14ac:dyDescent="0.25">
      <c r="A337" s="127" t="s">
        <v>119</v>
      </c>
      <c r="B337" s="127"/>
      <c r="C337" s="127"/>
      <c r="D337" s="127"/>
    </row>
    <row r="338" spans="1:7" ht="15.75" customHeight="1" x14ac:dyDescent="0.25">
      <c r="A338" s="28" t="s">
        <v>3</v>
      </c>
      <c r="B338" s="28" t="s">
        <v>1</v>
      </c>
      <c r="C338" s="28" t="s">
        <v>2</v>
      </c>
      <c r="D338" s="28" t="s">
        <v>4</v>
      </c>
    </row>
    <row r="339" spans="1:7" ht="15.75" customHeight="1" x14ac:dyDescent="0.25">
      <c r="A339" s="26" t="s">
        <v>302</v>
      </c>
      <c r="B339" s="106">
        <f>G41+E138+E193+D255+E328</f>
        <v>0</v>
      </c>
      <c r="C339" s="107">
        <f>((1+$B$333)/(1-$B$334-$B$335))-1</f>
        <v>0.21598147075854102</v>
      </c>
      <c r="D339" s="43">
        <f>B339*C339</f>
        <v>0</v>
      </c>
      <c r="E339" s="48"/>
      <c r="F339" s="108"/>
      <c r="G339" s="108"/>
    </row>
    <row r="341" spans="1:7" ht="15.75" customHeight="1" x14ac:dyDescent="0.25">
      <c r="A341" s="135" t="s">
        <v>146</v>
      </c>
      <c r="B341" s="135"/>
      <c r="C341" s="135"/>
      <c r="D341" s="135"/>
      <c r="E341" s="135"/>
      <c r="F341" s="135"/>
      <c r="G341" s="135"/>
    </row>
    <row r="343" spans="1:7" ht="15.75" customHeight="1" x14ac:dyDescent="0.25">
      <c r="A343" s="125" t="s">
        <v>147</v>
      </c>
      <c r="B343" s="126"/>
      <c r="C343" s="109"/>
      <c r="D343" s="57"/>
    </row>
    <row r="344" spans="1:7" ht="15.75" customHeight="1" x14ac:dyDescent="0.25">
      <c r="A344" s="29" t="s">
        <v>120</v>
      </c>
      <c r="B344" s="28" t="s">
        <v>309</v>
      </c>
      <c r="C344" s="110"/>
      <c r="D344" s="111"/>
      <c r="E344" s="111"/>
      <c r="F344" s="111"/>
    </row>
    <row r="345" spans="1:7" ht="15.75" customHeight="1" x14ac:dyDescent="0.25">
      <c r="A345" s="101" t="s">
        <v>121</v>
      </c>
      <c r="B345" s="30">
        <f>G41</f>
        <v>0</v>
      </c>
      <c r="C345" s="112"/>
      <c r="D345" s="112"/>
      <c r="E345" s="112"/>
      <c r="F345" s="112"/>
    </row>
    <row r="346" spans="1:7" ht="15.75" customHeight="1" x14ac:dyDescent="0.25">
      <c r="A346" s="101" t="s">
        <v>122</v>
      </c>
      <c r="B346" s="30">
        <f>E138</f>
        <v>0</v>
      </c>
      <c r="C346" s="112"/>
      <c r="D346" s="112"/>
      <c r="E346" s="112"/>
      <c r="F346" s="112"/>
    </row>
    <row r="347" spans="1:7" ht="15.75" customHeight="1" x14ac:dyDescent="0.25">
      <c r="A347" s="101" t="s">
        <v>123</v>
      </c>
      <c r="B347" s="30">
        <f>E193</f>
        <v>0</v>
      </c>
      <c r="C347" s="112"/>
      <c r="D347" s="112"/>
      <c r="E347" s="112"/>
      <c r="F347" s="112"/>
    </row>
    <row r="348" spans="1:7" ht="25.5" x14ac:dyDescent="0.25">
      <c r="A348" s="101" t="s">
        <v>124</v>
      </c>
      <c r="B348" s="30">
        <f>D255</f>
        <v>0</v>
      </c>
      <c r="C348" s="112"/>
      <c r="D348" s="112"/>
      <c r="E348" s="112"/>
      <c r="F348" s="112"/>
    </row>
    <row r="349" spans="1:7" ht="15.75" customHeight="1" x14ac:dyDescent="0.25">
      <c r="A349" s="101" t="s">
        <v>125</v>
      </c>
      <c r="B349" s="30">
        <f>E328</f>
        <v>0</v>
      </c>
      <c r="C349" s="112"/>
      <c r="D349" s="112"/>
      <c r="E349" s="112"/>
      <c r="F349" s="112"/>
    </row>
    <row r="350" spans="1:7" ht="15.75" customHeight="1" x14ac:dyDescent="0.25">
      <c r="A350" s="101" t="s">
        <v>126</v>
      </c>
      <c r="B350" s="30">
        <f>D339</f>
        <v>0</v>
      </c>
      <c r="C350" s="112"/>
      <c r="D350" s="112"/>
      <c r="E350" s="112"/>
      <c r="F350" s="112"/>
    </row>
    <row r="351" spans="1:7" ht="15.75" customHeight="1" x14ac:dyDescent="0.25">
      <c r="A351" s="120" t="s">
        <v>127</v>
      </c>
      <c r="B351" s="113">
        <f>SUM(B345:B350)</f>
        <v>0</v>
      </c>
      <c r="C351" s="114"/>
      <c r="D351" s="114"/>
      <c r="E351" s="114"/>
      <c r="F351" s="114"/>
    </row>
    <row r="352" spans="1:7" ht="15.75" customHeight="1" x14ac:dyDescent="0.25">
      <c r="A352" s="120" t="s">
        <v>249</v>
      </c>
      <c r="B352" s="115">
        <v>6</v>
      </c>
      <c r="C352" s="116"/>
      <c r="D352" s="116"/>
      <c r="E352" s="116"/>
      <c r="F352" s="116"/>
    </row>
    <row r="353" spans="1:6" ht="15.75" customHeight="1" x14ac:dyDescent="0.25">
      <c r="A353" s="29" t="s">
        <v>250</v>
      </c>
      <c r="B353" s="117">
        <f>B351*B352</f>
        <v>0</v>
      </c>
      <c r="C353" s="118"/>
      <c r="D353" s="118"/>
      <c r="E353" s="118"/>
      <c r="F353" s="118"/>
    </row>
    <row r="354" spans="1:6" ht="15.75" customHeight="1" x14ac:dyDescent="0.25">
      <c r="A354" s="29" t="s">
        <v>251</v>
      </c>
      <c r="B354" s="117">
        <f>SUM(B353)</f>
        <v>0</v>
      </c>
    </row>
    <row r="355" spans="1:6" ht="15.75" customHeight="1" x14ac:dyDescent="0.25">
      <c r="A355" s="29" t="s">
        <v>252</v>
      </c>
      <c r="B355" s="117">
        <f>B354*12</f>
        <v>0</v>
      </c>
    </row>
    <row r="356" spans="1:6" ht="15.75" customHeight="1" x14ac:dyDescent="0.25">
      <c r="A356" s="119"/>
    </row>
  </sheetData>
  <mergeCells count="92">
    <mergeCell ref="A251:G251"/>
    <mergeCell ref="A257:G257"/>
    <mergeCell ref="A330:G330"/>
    <mergeCell ref="A253:D253"/>
    <mergeCell ref="A293:D293"/>
    <mergeCell ref="A321:C321"/>
    <mergeCell ref="A322:C322"/>
    <mergeCell ref="A259:D259"/>
    <mergeCell ref="A264:C264"/>
    <mergeCell ref="A266:C266"/>
    <mergeCell ref="A270:F270"/>
    <mergeCell ref="A287:D287"/>
    <mergeCell ref="A289:D289"/>
    <mergeCell ref="A39:G39"/>
    <mergeCell ref="A55:E55"/>
    <mergeCell ref="A59:E59"/>
    <mergeCell ref="A47:D47"/>
    <mergeCell ref="A1:G1"/>
    <mergeCell ref="A4:G4"/>
    <mergeCell ref="A8:B8"/>
    <mergeCell ref="A19:D19"/>
    <mergeCell ref="A33:D33"/>
    <mergeCell ref="A2:G2"/>
    <mergeCell ref="A6:G6"/>
    <mergeCell ref="A11:G11"/>
    <mergeCell ref="A13:D13"/>
    <mergeCell ref="A25:E25"/>
    <mergeCell ref="A17:G17"/>
    <mergeCell ref="A23:G23"/>
    <mergeCell ref="A29:E29"/>
    <mergeCell ref="A126:D126"/>
    <mergeCell ref="A142:B142"/>
    <mergeCell ref="A153:D153"/>
    <mergeCell ref="A157:D157"/>
    <mergeCell ref="A136:E136"/>
    <mergeCell ref="A151:G151"/>
    <mergeCell ref="A134:G134"/>
    <mergeCell ref="A140:G140"/>
    <mergeCell ref="A130:F130"/>
    <mergeCell ref="A120:D120"/>
    <mergeCell ref="A37:G37"/>
    <mergeCell ref="A43:G43"/>
    <mergeCell ref="A118:G118"/>
    <mergeCell ref="A124:G124"/>
    <mergeCell ref="A106:D106"/>
    <mergeCell ref="A104:G104"/>
    <mergeCell ref="A110:D110"/>
    <mergeCell ref="A114:D114"/>
    <mergeCell ref="A96:E96"/>
    <mergeCell ref="A89:G89"/>
    <mergeCell ref="A81:D81"/>
    <mergeCell ref="A51:D51"/>
    <mergeCell ref="A100:D100"/>
    <mergeCell ref="A45:G45"/>
    <mergeCell ref="A92:E92"/>
    <mergeCell ref="A65:B65"/>
    <mergeCell ref="A77:D77"/>
    <mergeCell ref="A63:G63"/>
    <mergeCell ref="A85:D85"/>
    <mergeCell ref="A90:G90"/>
    <mergeCell ref="A199:A200"/>
    <mergeCell ref="B199:B200"/>
    <mergeCell ref="C199:C200"/>
    <mergeCell ref="A181:E181"/>
    <mergeCell ref="A161:D161"/>
    <mergeCell ref="A165:G165"/>
    <mergeCell ref="A179:G179"/>
    <mergeCell ref="A167:D167"/>
    <mergeCell ref="A171:D171"/>
    <mergeCell ref="A175:D175"/>
    <mergeCell ref="A185:D185"/>
    <mergeCell ref="A191:E191"/>
    <mergeCell ref="A197:G197"/>
    <mergeCell ref="A198:G198"/>
    <mergeCell ref="A189:G189"/>
    <mergeCell ref="A195:G195"/>
    <mergeCell ref="A343:B343"/>
    <mergeCell ref="A243:D243"/>
    <mergeCell ref="A247:D247"/>
    <mergeCell ref="A214:D214"/>
    <mergeCell ref="A215:A216"/>
    <mergeCell ref="B215:D215"/>
    <mergeCell ref="A233:D233"/>
    <mergeCell ref="A237:E237"/>
    <mergeCell ref="A231:G231"/>
    <mergeCell ref="A241:G241"/>
    <mergeCell ref="A326:E326"/>
    <mergeCell ref="A324:G324"/>
    <mergeCell ref="A337:D337"/>
    <mergeCell ref="A341:G341"/>
    <mergeCell ref="A331:F331"/>
    <mergeCell ref="A332:B3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8" fitToHeight="0" orientation="portrait" verticalDpi="4294967295" r:id="rId1"/>
  <headerFooter>
    <oddFooter>&amp;RPlanilha: &amp;A
pág. &amp;P de &amp;N</oddFooter>
  </headerFooter>
  <rowBreaks count="7" manualBreakCount="7">
    <brk id="42" max="16383" man="1"/>
    <brk id="87" max="7" man="1"/>
    <brk id="138" max="16383" man="1"/>
    <brk id="193" max="16383" man="1"/>
    <brk id="255" max="16383" man="1"/>
    <brk id="288" max="16383" man="1"/>
    <brk id="32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2"/>
  <sheetViews>
    <sheetView showGridLines="0" zoomScaleNormal="100" zoomScaleSheetLayoutView="85" workbookViewId="0">
      <selection activeCell="C31" sqref="C31"/>
    </sheetView>
  </sheetViews>
  <sheetFormatPr defaultColWidth="0" defaultRowHeight="15.75" x14ac:dyDescent="0.25"/>
  <cols>
    <col min="1" max="1" width="9.140625" style="1" customWidth="1"/>
    <col min="2" max="2" width="61" style="1" bestFit="1" customWidth="1"/>
    <col min="3" max="3" width="14.7109375" style="1" customWidth="1"/>
    <col min="4" max="4" width="13.7109375" style="1" customWidth="1"/>
    <col min="5" max="5" width="12.7109375" style="1" hidden="1"/>
    <col min="6" max="6" width="12" style="1" hidden="1"/>
    <col min="7" max="7" width="15.140625" style="1" hidden="1"/>
    <col min="8" max="16384" width="9.140625" style="1" hidden="1"/>
  </cols>
  <sheetData>
    <row r="1" spans="1:4" x14ac:dyDescent="0.25">
      <c r="A1" s="160" t="s">
        <v>233</v>
      </c>
      <c r="B1" s="160"/>
      <c r="C1" s="160"/>
      <c r="D1" s="160"/>
    </row>
    <row r="2" spans="1:4" x14ac:dyDescent="0.25">
      <c r="A2" s="160" t="s">
        <v>235</v>
      </c>
      <c r="B2" s="160"/>
      <c r="C2" s="160"/>
      <c r="D2" s="160"/>
    </row>
    <row r="3" spans="1:4" x14ac:dyDescent="0.25">
      <c r="A3" s="154" t="s">
        <v>236</v>
      </c>
      <c r="B3" s="154"/>
      <c r="C3" s="154"/>
      <c r="D3" s="154"/>
    </row>
    <row r="6" spans="1:4" x14ac:dyDescent="0.25">
      <c r="A6" s="161" t="s">
        <v>161</v>
      </c>
      <c r="B6" s="161"/>
      <c r="C6" s="161"/>
      <c r="D6" s="4"/>
    </row>
    <row r="7" spans="1:4" ht="16.5" thickBot="1" x14ac:dyDescent="0.3">
      <c r="A7" s="4"/>
      <c r="B7" s="4"/>
      <c r="C7" s="4"/>
      <c r="D7" s="4"/>
    </row>
    <row r="8" spans="1:4" ht="16.5" thickBot="1" x14ac:dyDescent="0.3">
      <c r="A8" s="5">
        <v>1</v>
      </c>
      <c r="B8" s="6" t="s">
        <v>162</v>
      </c>
      <c r="C8" s="6" t="s">
        <v>163</v>
      </c>
      <c r="D8" s="4"/>
    </row>
    <row r="9" spans="1:4" ht="16.5" thickBot="1" x14ac:dyDescent="0.3">
      <c r="A9" s="7" t="s">
        <v>164</v>
      </c>
      <c r="B9" s="8" t="s">
        <v>165</v>
      </c>
      <c r="C9" s="9">
        <f>'Custo por trabalhador'!B9</f>
        <v>0</v>
      </c>
      <c r="D9" s="4"/>
    </row>
    <row r="10" spans="1:4" ht="16.5" thickBot="1" x14ac:dyDescent="0.3">
      <c r="A10" s="7" t="s">
        <v>166</v>
      </c>
      <c r="B10" s="8" t="s">
        <v>167</v>
      </c>
      <c r="C10" s="9">
        <f>'Custo por trabalhador'!D41</f>
        <v>0</v>
      </c>
      <c r="D10" s="4"/>
    </row>
    <row r="11" spans="1:4" ht="16.5" thickBot="1" x14ac:dyDescent="0.3">
      <c r="A11" s="7" t="s">
        <v>168</v>
      </c>
      <c r="B11" s="8" t="s">
        <v>169</v>
      </c>
      <c r="C11" s="9">
        <f>'Custo por trabalhador'!D41</f>
        <v>0</v>
      </c>
      <c r="D11" s="4"/>
    </row>
    <row r="12" spans="1:4" ht="16.5" thickBot="1" x14ac:dyDescent="0.3">
      <c r="A12" s="7" t="s">
        <v>170</v>
      </c>
      <c r="B12" s="8" t="s">
        <v>11</v>
      </c>
      <c r="C12" s="9">
        <f>'Custo por trabalhador'!E41</f>
        <v>0</v>
      </c>
      <c r="D12" s="4"/>
    </row>
    <row r="13" spans="1:4" ht="16.5" thickBot="1" x14ac:dyDescent="0.3">
      <c r="A13" s="7" t="s">
        <v>171</v>
      </c>
      <c r="B13" s="8" t="s">
        <v>172</v>
      </c>
      <c r="C13" s="9">
        <f>'Custo por trabalhador'!F41</f>
        <v>0</v>
      </c>
      <c r="D13" s="4"/>
    </row>
    <row r="14" spans="1:4" ht="16.5" thickBot="1" x14ac:dyDescent="0.3">
      <c r="A14" s="7" t="s">
        <v>173</v>
      </c>
      <c r="B14" s="8" t="s">
        <v>175</v>
      </c>
      <c r="C14" s="9">
        <f>'Custo por trabalhador'!C41</f>
        <v>0</v>
      </c>
      <c r="D14" s="4"/>
    </row>
    <row r="15" spans="1:4" ht="16.5" thickBot="1" x14ac:dyDescent="0.3">
      <c r="A15" s="156" t="s">
        <v>15</v>
      </c>
      <c r="B15" s="157"/>
      <c r="C15" s="9">
        <f>SUM(C9:C14)</f>
        <v>0</v>
      </c>
      <c r="D15" s="124"/>
    </row>
    <row r="16" spans="1:4" x14ac:dyDescent="0.25">
      <c r="A16" s="4"/>
      <c r="B16" s="4"/>
      <c r="C16" s="4"/>
      <c r="D16" s="4"/>
    </row>
    <row r="17" spans="1:4" x14ac:dyDescent="0.25">
      <c r="A17" s="4"/>
      <c r="B17" s="4"/>
      <c r="C17" s="4"/>
      <c r="D17" s="4"/>
    </row>
    <row r="18" spans="1:4" x14ac:dyDescent="0.25">
      <c r="A18" s="159" t="s">
        <v>176</v>
      </c>
      <c r="B18" s="159"/>
      <c r="C18" s="159"/>
      <c r="D18" s="4"/>
    </row>
    <row r="19" spans="1:4" x14ac:dyDescent="0.25">
      <c r="A19" s="10"/>
      <c r="B19" s="4"/>
      <c r="C19" s="4"/>
      <c r="D19" s="4"/>
    </row>
    <row r="20" spans="1:4" x14ac:dyDescent="0.25">
      <c r="A20" s="155" t="s">
        <v>177</v>
      </c>
      <c r="B20" s="155"/>
      <c r="C20" s="155"/>
      <c r="D20" s="4"/>
    </row>
    <row r="21" spans="1:4" ht="16.5" thickBot="1" x14ac:dyDescent="0.3">
      <c r="A21" s="4"/>
      <c r="B21" s="4"/>
      <c r="C21" s="4"/>
      <c r="D21" s="4"/>
    </row>
    <row r="22" spans="1:4" ht="16.5" thickBot="1" x14ac:dyDescent="0.3">
      <c r="A22" s="5" t="s">
        <v>178</v>
      </c>
      <c r="B22" s="6" t="s">
        <v>179</v>
      </c>
      <c r="C22" s="6" t="s">
        <v>163</v>
      </c>
      <c r="D22" s="4"/>
    </row>
    <row r="23" spans="1:4" ht="16.5" thickBot="1" x14ac:dyDescent="0.3">
      <c r="A23" s="7" t="s">
        <v>164</v>
      </c>
      <c r="B23" s="8" t="s">
        <v>180</v>
      </c>
      <c r="C23" s="11">
        <f>'Custo por trabalhador'!D49</f>
        <v>0</v>
      </c>
      <c r="D23" s="4"/>
    </row>
    <row r="24" spans="1:4" ht="16.5" thickBot="1" x14ac:dyDescent="0.3">
      <c r="A24" s="7" t="s">
        <v>166</v>
      </c>
      <c r="B24" s="8" t="s">
        <v>181</v>
      </c>
      <c r="C24" s="11">
        <f>'Custo por trabalhador'!C61+'Custo por trabalhador'!D61</f>
        <v>0</v>
      </c>
      <c r="D24" s="4"/>
    </row>
    <row r="25" spans="1:4" ht="16.5" thickBot="1" x14ac:dyDescent="0.3">
      <c r="A25" s="156" t="s">
        <v>15</v>
      </c>
      <c r="B25" s="157"/>
      <c r="C25" s="11">
        <f>SUM(C23:C24)</f>
        <v>0</v>
      </c>
      <c r="D25" s="4"/>
    </row>
    <row r="26" spans="1:4" x14ac:dyDescent="0.25">
      <c r="A26" s="4"/>
      <c r="B26" s="4"/>
      <c r="C26" s="4"/>
      <c r="D26" s="4"/>
    </row>
    <row r="27" spans="1:4" ht="32.25" customHeight="1" x14ac:dyDescent="0.25">
      <c r="A27" s="158" t="s">
        <v>182</v>
      </c>
      <c r="B27" s="158"/>
      <c r="C27" s="158"/>
      <c r="D27" s="158"/>
    </row>
    <row r="28" spans="1:4" ht="16.5" thickBot="1" x14ac:dyDescent="0.3">
      <c r="A28" s="4"/>
      <c r="B28" s="4"/>
      <c r="C28" s="4"/>
      <c r="D28" s="4"/>
    </row>
    <row r="29" spans="1:4" ht="16.5" thickBot="1" x14ac:dyDescent="0.3">
      <c r="A29" s="5" t="s">
        <v>183</v>
      </c>
      <c r="B29" s="6" t="s">
        <v>184</v>
      </c>
      <c r="C29" s="6" t="s">
        <v>185</v>
      </c>
      <c r="D29" s="6" t="s">
        <v>163</v>
      </c>
    </row>
    <row r="30" spans="1:4" ht="16.5" thickBot="1" x14ac:dyDescent="0.3">
      <c r="A30" s="7" t="s">
        <v>164</v>
      </c>
      <c r="B30" s="8" t="s">
        <v>186</v>
      </c>
      <c r="C30" s="12">
        <f>'Custo por trabalhador'!B67</f>
        <v>0.2</v>
      </c>
      <c r="D30" s="11">
        <f>C30*'Custo por trabalhador'!B79</f>
        <v>0</v>
      </c>
    </row>
    <row r="31" spans="1:4" ht="16.5" thickBot="1" x14ac:dyDescent="0.3">
      <c r="A31" s="7" t="s">
        <v>166</v>
      </c>
      <c r="B31" s="8" t="s">
        <v>187</v>
      </c>
      <c r="C31" s="12">
        <f>'Custo por trabalhador'!B68</f>
        <v>2.5000000000000001E-2</v>
      </c>
      <c r="D31" s="11">
        <f>C31*'Custo por trabalhador'!B79</f>
        <v>0</v>
      </c>
    </row>
    <row r="32" spans="1:4" ht="16.5" thickBot="1" x14ac:dyDescent="0.3">
      <c r="A32" s="7" t="s">
        <v>168</v>
      </c>
      <c r="B32" s="8" t="s">
        <v>188</v>
      </c>
      <c r="C32" s="13">
        <f>'Custo por trabalhador'!B69</f>
        <v>0.03</v>
      </c>
      <c r="D32" s="11">
        <f>C32*'Custo por trabalhador'!B79</f>
        <v>0</v>
      </c>
    </row>
    <row r="33" spans="1:4" ht="16.5" thickBot="1" x14ac:dyDescent="0.3">
      <c r="A33" s="7" t="s">
        <v>170</v>
      </c>
      <c r="B33" s="8" t="s">
        <v>189</v>
      </c>
      <c r="C33" s="12">
        <f>'Custo por trabalhador'!B70</f>
        <v>1.4999999999999999E-2</v>
      </c>
      <c r="D33" s="11">
        <f>C33*'Custo por trabalhador'!B79</f>
        <v>0</v>
      </c>
    </row>
    <row r="34" spans="1:4" ht="16.5" thickBot="1" x14ac:dyDescent="0.3">
      <c r="A34" s="7" t="s">
        <v>171</v>
      </c>
      <c r="B34" s="8" t="s">
        <v>190</v>
      </c>
      <c r="C34" s="12">
        <f>'Custo por trabalhador'!B71</f>
        <v>0.01</v>
      </c>
      <c r="D34" s="11">
        <f>C34*'Custo por trabalhador'!B79</f>
        <v>0</v>
      </c>
    </row>
    <row r="35" spans="1:4" ht="16.5" thickBot="1" x14ac:dyDescent="0.3">
      <c r="A35" s="7" t="s">
        <v>173</v>
      </c>
      <c r="B35" s="8" t="s">
        <v>28</v>
      </c>
      <c r="C35" s="12">
        <f>'Custo por trabalhador'!B72</f>
        <v>6.0000000000000001E-3</v>
      </c>
      <c r="D35" s="11">
        <f>C35*'Custo por trabalhador'!B79</f>
        <v>0</v>
      </c>
    </row>
    <row r="36" spans="1:4" ht="16.5" thickBot="1" x14ac:dyDescent="0.3">
      <c r="A36" s="7" t="s">
        <v>174</v>
      </c>
      <c r="B36" s="8" t="s">
        <v>29</v>
      </c>
      <c r="C36" s="12">
        <f>'Custo por trabalhador'!B73</f>
        <v>2E-3</v>
      </c>
      <c r="D36" s="11">
        <f>C36*'Custo por trabalhador'!B79</f>
        <v>0</v>
      </c>
    </row>
    <row r="37" spans="1:4" ht="16.5" thickBot="1" x14ac:dyDescent="0.3">
      <c r="A37" s="7" t="s">
        <v>191</v>
      </c>
      <c r="B37" s="8" t="s">
        <v>30</v>
      </c>
      <c r="C37" s="12">
        <f>'Custo por trabalhador'!B74</f>
        <v>0.08</v>
      </c>
      <c r="D37" s="11">
        <f>'Custo por trabalhador'!D83</f>
        <v>0</v>
      </c>
    </row>
    <row r="38" spans="1:4" ht="16.5" thickBot="1" x14ac:dyDescent="0.3">
      <c r="A38" s="156" t="s">
        <v>192</v>
      </c>
      <c r="B38" s="157"/>
      <c r="C38" s="14"/>
      <c r="D38" s="11">
        <f>SUM(D30:D37)</f>
        <v>0</v>
      </c>
    </row>
    <row r="39" spans="1:4" x14ac:dyDescent="0.25">
      <c r="A39" s="4"/>
      <c r="B39" s="4"/>
      <c r="C39" s="4"/>
      <c r="D39" s="4"/>
    </row>
    <row r="40" spans="1:4" x14ac:dyDescent="0.25">
      <c r="A40" s="155" t="s">
        <v>193</v>
      </c>
      <c r="B40" s="155"/>
      <c r="C40" s="155"/>
      <c r="D40" s="4"/>
    </row>
    <row r="41" spans="1:4" ht="16.5" thickBot="1" x14ac:dyDescent="0.3">
      <c r="A41" s="4"/>
      <c r="B41" s="4"/>
      <c r="C41" s="4"/>
      <c r="D41" s="4"/>
    </row>
    <row r="42" spans="1:4" ht="16.5" thickBot="1" x14ac:dyDescent="0.3">
      <c r="A42" s="5" t="s">
        <v>194</v>
      </c>
      <c r="B42" s="6" t="s">
        <v>195</v>
      </c>
      <c r="C42" s="6" t="s">
        <v>163</v>
      </c>
      <c r="D42" s="4"/>
    </row>
    <row r="43" spans="1:4" ht="16.5" thickBot="1" x14ac:dyDescent="0.3">
      <c r="A43" s="7" t="s">
        <v>164</v>
      </c>
      <c r="B43" s="8" t="s">
        <v>196</v>
      </c>
      <c r="C43" s="11">
        <f>'Custo por trabalhador'!D102</f>
        <v>0</v>
      </c>
      <c r="D43" s="4"/>
    </row>
    <row r="44" spans="1:4" ht="16.5" thickBot="1" x14ac:dyDescent="0.3">
      <c r="A44" s="7" t="s">
        <v>166</v>
      </c>
      <c r="B44" s="8" t="s">
        <v>197</v>
      </c>
      <c r="C44" s="11">
        <f>'Custo por trabalhador'!D116</f>
        <v>0</v>
      </c>
      <c r="D44" s="4"/>
    </row>
    <row r="45" spans="1:4" ht="16.5" thickBot="1" x14ac:dyDescent="0.3">
      <c r="A45" s="7" t="s">
        <v>168</v>
      </c>
      <c r="B45" s="8" t="s">
        <v>248</v>
      </c>
      <c r="C45" s="11">
        <f>'Custo por trabalhador'!D132</f>
        <v>0</v>
      </c>
      <c r="D45" s="4"/>
    </row>
    <row r="46" spans="1:4" ht="16.5" thickBot="1" x14ac:dyDescent="0.3">
      <c r="A46" s="7" t="s">
        <v>170</v>
      </c>
      <c r="B46" s="15" t="s">
        <v>275</v>
      </c>
      <c r="C46" s="11">
        <f>'Custo por trabalhador'!E132</f>
        <v>0</v>
      </c>
      <c r="D46" s="4"/>
    </row>
    <row r="47" spans="1:4" ht="16.5" thickBot="1" x14ac:dyDescent="0.3">
      <c r="A47" s="156" t="s">
        <v>15</v>
      </c>
      <c r="B47" s="157"/>
      <c r="C47" s="11">
        <f>SUM(C43:C46)</f>
        <v>0</v>
      </c>
      <c r="D47" s="4"/>
    </row>
    <row r="48" spans="1:4" x14ac:dyDescent="0.25">
      <c r="A48" s="4"/>
      <c r="B48" s="4"/>
      <c r="C48" s="4"/>
      <c r="D48" s="4"/>
    </row>
    <row r="49" spans="1:4" x14ac:dyDescent="0.25">
      <c r="A49" s="155" t="s">
        <v>198</v>
      </c>
      <c r="B49" s="155"/>
      <c r="C49" s="155"/>
      <c r="D49" s="4"/>
    </row>
    <row r="50" spans="1:4" ht="16.5" thickBot="1" x14ac:dyDescent="0.3">
      <c r="A50" s="4"/>
      <c r="B50" s="4"/>
      <c r="C50" s="4"/>
      <c r="D50" s="4"/>
    </row>
    <row r="51" spans="1:4" ht="16.5" thickBot="1" x14ac:dyDescent="0.3">
      <c r="A51" s="5">
        <v>2</v>
      </c>
      <c r="B51" s="6" t="s">
        <v>199</v>
      </c>
      <c r="C51" s="6" t="s">
        <v>163</v>
      </c>
      <c r="D51" s="4"/>
    </row>
    <row r="52" spans="1:4" ht="16.5" thickBot="1" x14ac:dyDescent="0.3">
      <c r="A52" s="7" t="s">
        <v>178</v>
      </c>
      <c r="B52" s="8" t="s">
        <v>179</v>
      </c>
      <c r="C52" s="11">
        <f>'Custo por trabalhador'!B138</f>
        <v>0</v>
      </c>
      <c r="D52" s="4"/>
    </row>
    <row r="53" spans="1:4" ht="16.5" thickBot="1" x14ac:dyDescent="0.3">
      <c r="A53" s="7" t="s">
        <v>183</v>
      </c>
      <c r="B53" s="8" t="s">
        <v>184</v>
      </c>
      <c r="C53" s="11">
        <f>'Custo por trabalhador'!C138</f>
        <v>0</v>
      </c>
      <c r="D53" s="4"/>
    </row>
    <row r="54" spans="1:4" ht="16.5" thickBot="1" x14ac:dyDescent="0.3">
      <c r="A54" s="7" t="s">
        <v>194</v>
      </c>
      <c r="B54" s="8" t="s">
        <v>195</v>
      </c>
      <c r="C54" s="11">
        <f>'Custo por trabalhador'!D138</f>
        <v>0</v>
      </c>
      <c r="D54" s="4"/>
    </row>
    <row r="55" spans="1:4" ht="16.5" thickBot="1" x14ac:dyDescent="0.3">
      <c r="A55" s="156" t="s">
        <v>15</v>
      </c>
      <c r="B55" s="157"/>
      <c r="C55" s="9">
        <f>SUM(C52:C54)</f>
        <v>0</v>
      </c>
      <c r="D55" s="4"/>
    </row>
    <row r="56" spans="1:4" x14ac:dyDescent="0.25">
      <c r="A56" s="16"/>
      <c r="B56" s="4"/>
      <c r="C56" s="4"/>
      <c r="D56" s="4"/>
    </row>
    <row r="57" spans="1:4" x14ac:dyDescent="0.25">
      <c r="A57" s="4"/>
      <c r="B57" s="4"/>
      <c r="C57" s="4"/>
      <c r="D57" s="4"/>
    </row>
    <row r="58" spans="1:4" x14ac:dyDescent="0.25">
      <c r="A58" s="159" t="s">
        <v>200</v>
      </c>
      <c r="B58" s="159"/>
      <c r="C58" s="159"/>
      <c r="D58" s="4"/>
    </row>
    <row r="59" spans="1:4" ht="16.5" thickBot="1" x14ac:dyDescent="0.3">
      <c r="A59" s="4"/>
      <c r="B59" s="4"/>
      <c r="C59" s="4"/>
      <c r="D59" s="4"/>
    </row>
    <row r="60" spans="1:4" ht="16.5" thickBot="1" x14ac:dyDescent="0.3">
      <c r="A60" s="5">
        <v>3</v>
      </c>
      <c r="B60" s="6" t="s">
        <v>201</v>
      </c>
      <c r="C60" s="6" t="s">
        <v>163</v>
      </c>
      <c r="D60" s="4"/>
    </row>
    <row r="61" spans="1:4" ht="16.5" thickBot="1" x14ac:dyDescent="0.3">
      <c r="A61" s="7" t="s">
        <v>164</v>
      </c>
      <c r="B61" s="17" t="s">
        <v>202</v>
      </c>
      <c r="C61" s="11">
        <f>'Custo por trabalhador'!D155*'Custo por trabalhador'!C163</f>
        <v>0</v>
      </c>
      <c r="D61" s="18"/>
    </row>
    <row r="62" spans="1:4" ht="16.5" thickBot="1" x14ac:dyDescent="0.3">
      <c r="A62" s="7" t="s">
        <v>166</v>
      </c>
      <c r="B62" s="17" t="s">
        <v>203</v>
      </c>
      <c r="C62" s="11"/>
      <c r="D62" s="4"/>
    </row>
    <row r="63" spans="1:4" ht="16.5" thickBot="1" x14ac:dyDescent="0.3">
      <c r="A63" s="7" t="s">
        <v>168</v>
      </c>
      <c r="B63" s="17" t="s">
        <v>204</v>
      </c>
      <c r="C63" s="11">
        <f>'Custo por trabalhador'!D159*'Custo por trabalhador'!C163</f>
        <v>0</v>
      </c>
      <c r="D63" s="4"/>
    </row>
    <row r="64" spans="1:4" ht="16.5" thickBot="1" x14ac:dyDescent="0.3">
      <c r="A64" s="7" t="s">
        <v>170</v>
      </c>
      <c r="B64" s="17" t="s">
        <v>205</v>
      </c>
      <c r="C64" s="11">
        <f>'Custo por trabalhador'!D169*'Custo por trabalhador'!C177</f>
        <v>0</v>
      </c>
      <c r="D64" s="4"/>
    </row>
    <row r="65" spans="1:4" ht="19.5" customHeight="1" thickBot="1" x14ac:dyDescent="0.3">
      <c r="A65" s="7" t="s">
        <v>171</v>
      </c>
      <c r="B65" s="17" t="s">
        <v>206</v>
      </c>
      <c r="C65" s="11"/>
      <c r="D65" s="4"/>
    </row>
    <row r="66" spans="1:4" ht="16.5" thickBot="1" x14ac:dyDescent="0.3">
      <c r="A66" s="7" t="s">
        <v>173</v>
      </c>
      <c r="B66" s="17" t="s">
        <v>207</v>
      </c>
      <c r="C66" s="11">
        <f>'Custo por trabalhador'!D173*'Custo por trabalhador'!C177</f>
        <v>0</v>
      </c>
      <c r="D66" s="4"/>
    </row>
    <row r="67" spans="1:4" ht="16.5" thickBot="1" x14ac:dyDescent="0.3">
      <c r="A67" s="156" t="s">
        <v>15</v>
      </c>
      <c r="B67" s="157"/>
      <c r="C67" s="11">
        <f>SUM(C61:C66)</f>
        <v>0</v>
      </c>
      <c r="D67" s="4"/>
    </row>
    <row r="68" spans="1:4" x14ac:dyDescent="0.25">
      <c r="A68" s="4"/>
      <c r="B68" s="4"/>
      <c r="C68" s="4"/>
      <c r="D68" s="4"/>
    </row>
    <row r="69" spans="1:4" x14ac:dyDescent="0.25">
      <c r="A69" s="4"/>
      <c r="B69" s="4"/>
      <c r="C69" s="4"/>
      <c r="D69" s="4"/>
    </row>
    <row r="70" spans="1:4" x14ac:dyDescent="0.25">
      <c r="A70" s="159" t="s">
        <v>208</v>
      </c>
      <c r="B70" s="159"/>
      <c r="C70" s="159"/>
      <c r="D70" s="4"/>
    </row>
    <row r="71" spans="1:4" x14ac:dyDescent="0.25">
      <c r="A71" s="4"/>
      <c r="B71" s="4"/>
      <c r="C71" s="4"/>
      <c r="D71" s="4"/>
    </row>
    <row r="72" spans="1:4" x14ac:dyDescent="0.25">
      <c r="A72" s="155" t="s">
        <v>209</v>
      </c>
      <c r="B72" s="155"/>
      <c r="C72" s="155"/>
      <c r="D72" s="4"/>
    </row>
    <row r="73" spans="1:4" ht="16.5" thickBot="1" x14ac:dyDescent="0.3">
      <c r="A73" s="10"/>
      <c r="B73" s="4"/>
      <c r="C73" s="4"/>
      <c r="D73" s="4"/>
    </row>
    <row r="74" spans="1:4" ht="16.5" thickBot="1" x14ac:dyDescent="0.3">
      <c r="A74" s="5" t="s">
        <v>210</v>
      </c>
      <c r="B74" s="6" t="s">
        <v>211</v>
      </c>
      <c r="C74" s="6" t="s">
        <v>163</v>
      </c>
      <c r="D74" s="4"/>
    </row>
    <row r="75" spans="1:4" ht="16.5" thickBot="1" x14ac:dyDescent="0.3">
      <c r="A75" s="7" t="s">
        <v>164</v>
      </c>
      <c r="B75" s="8" t="s">
        <v>19</v>
      </c>
      <c r="C75" s="11"/>
      <c r="D75" s="4"/>
    </row>
    <row r="76" spans="1:4" ht="16.5" thickBot="1" x14ac:dyDescent="0.3">
      <c r="A76" s="7" t="s">
        <v>166</v>
      </c>
      <c r="B76" s="8" t="s">
        <v>211</v>
      </c>
      <c r="C76" s="11">
        <f>'Custo por trabalhador'!E239</f>
        <v>0</v>
      </c>
      <c r="D76" s="4"/>
    </row>
    <row r="77" spans="1:4" ht="16.5" thickBot="1" x14ac:dyDescent="0.3">
      <c r="A77" s="7" t="s">
        <v>168</v>
      </c>
      <c r="B77" s="8" t="s">
        <v>212</v>
      </c>
      <c r="C77" s="11"/>
      <c r="D77" s="4"/>
    </row>
    <row r="78" spans="1:4" ht="16.5" thickBot="1" x14ac:dyDescent="0.3">
      <c r="A78" s="7" t="s">
        <v>170</v>
      </c>
      <c r="B78" s="8" t="s">
        <v>213</v>
      </c>
      <c r="C78" s="11"/>
      <c r="D78" s="4"/>
    </row>
    <row r="79" spans="1:4" ht="16.5" thickBot="1" x14ac:dyDescent="0.3">
      <c r="A79" s="7" t="s">
        <v>171</v>
      </c>
      <c r="B79" s="8" t="s">
        <v>214</v>
      </c>
      <c r="C79" s="11"/>
      <c r="D79" s="4"/>
    </row>
    <row r="80" spans="1:4" ht="16.5" thickBot="1" x14ac:dyDescent="0.3">
      <c r="A80" s="7" t="s">
        <v>173</v>
      </c>
      <c r="B80" s="8" t="s">
        <v>175</v>
      </c>
      <c r="C80" s="11"/>
      <c r="D80" s="4"/>
    </row>
    <row r="81" spans="1:4" ht="16.5" thickBot="1" x14ac:dyDescent="0.3">
      <c r="A81" s="156" t="s">
        <v>192</v>
      </c>
      <c r="B81" s="157"/>
      <c r="C81" s="11">
        <f>C76</f>
        <v>0</v>
      </c>
      <c r="D81" s="4"/>
    </row>
    <row r="82" spans="1:4" x14ac:dyDescent="0.25">
      <c r="A82" s="4"/>
      <c r="B82" s="4"/>
      <c r="C82" s="4"/>
      <c r="D82" s="4"/>
    </row>
    <row r="83" spans="1:4" x14ac:dyDescent="0.25">
      <c r="A83" s="155" t="s">
        <v>215</v>
      </c>
      <c r="B83" s="155"/>
      <c r="C83" s="155"/>
      <c r="D83" s="4"/>
    </row>
    <row r="84" spans="1:4" ht="16.5" thickBot="1" x14ac:dyDescent="0.3">
      <c r="A84" s="10"/>
      <c r="B84" s="4"/>
      <c r="C84" s="4"/>
      <c r="D84" s="4"/>
    </row>
    <row r="85" spans="1:4" ht="16.5" thickBot="1" x14ac:dyDescent="0.3">
      <c r="A85" s="5" t="s">
        <v>216</v>
      </c>
      <c r="B85" s="6" t="s">
        <v>217</v>
      </c>
      <c r="C85" s="6" t="s">
        <v>163</v>
      </c>
      <c r="D85" s="4"/>
    </row>
    <row r="86" spans="1:4" ht="16.5" thickBot="1" x14ac:dyDescent="0.3">
      <c r="A86" s="7" t="s">
        <v>164</v>
      </c>
      <c r="B86" s="8" t="s">
        <v>237</v>
      </c>
      <c r="C86" s="11">
        <v>0</v>
      </c>
      <c r="D86" s="4"/>
    </row>
    <row r="87" spans="1:4" ht="16.5" thickBot="1" x14ac:dyDescent="0.3">
      <c r="A87" s="156" t="s">
        <v>15</v>
      </c>
      <c r="B87" s="157"/>
      <c r="C87" s="11">
        <f>C86</f>
        <v>0</v>
      </c>
      <c r="D87" s="4"/>
    </row>
    <row r="88" spans="1:4" x14ac:dyDescent="0.25">
      <c r="A88" s="4"/>
      <c r="B88" s="4"/>
      <c r="C88" s="4"/>
      <c r="D88" s="4"/>
    </row>
    <row r="89" spans="1:4" x14ac:dyDescent="0.25">
      <c r="A89" s="155" t="s">
        <v>218</v>
      </c>
      <c r="B89" s="155"/>
      <c r="C89" s="155"/>
      <c r="D89" s="4"/>
    </row>
    <row r="90" spans="1:4" ht="16.5" thickBot="1" x14ac:dyDescent="0.3">
      <c r="A90" s="10"/>
      <c r="B90" s="4"/>
      <c r="C90" s="4"/>
      <c r="D90" s="4"/>
    </row>
    <row r="91" spans="1:4" ht="16.5" thickBot="1" x14ac:dyDescent="0.3">
      <c r="A91" s="5">
        <v>4</v>
      </c>
      <c r="B91" s="6" t="s">
        <v>219</v>
      </c>
      <c r="C91" s="6" t="s">
        <v>163</v>
      </c>
      <c r="D91" s="4"/>
    </row>
    <row r="92" spans="1:4" ht="16.5" thickBot="1" x14ac:dyDescent="0.3">
      <c r="A92" s="7" t="s">
        <v>210</v>
      </c>
      <c r="B92" s="8" t="s">
        <v>211</v>
      </c>
      <c r="C92" s="11">
        <f>C76</f>
        <v>0</v>
      </c>
      <c r="D92" s="4"/>
    </row>
    <row r="93" spans="1:4" ht="16.5" thickBot="1" x14ac:dyDescent="0.3">
      <c r="A93" s="7" t="s">
        <v>216</v>
      </c>
      <c r="B93" s="8" t="s">
        <v>217</v>
      </c>
      <c r="C93" s="11">
        <f>C87</f>
        <v>0</v>
      </c>
      <c r="D93" s="4"/>
    </row>
    <row r="94" spans="1:4" ht="16.5" thickBot="1" x14ac:dyDescent="0.3">
      <c r="A94" s="156" t="s">
        <v>15</v>
      </c>
      <c r="B94" s="157"/>
      <c r="C94" s="11">
        <f>SUM(C92:C93)</f>
        <v>0</v>
      </c>
      <c r="D94" s="4"/>
    </row>
    <row r="95" spans="1:4" x14ac:dyDescent="0.25">
      <c r="A95" s="4"/>
      <c r="B95" s="4"/>
      <c r="C95" s="4"/>
      <c r="D95" s="4"/>
    </row>
    <row r="96" spans="1:4" x14ac:dyDescent="0.25">
      <c r="A96" s="4"/>
      <c r="B96" s="4"/>
      <c r="C96" s="4"/>
      <c r="D96" s="4"/>
    </row>
    <row r="97" spans="1:7" x14ac:dyDescent="0.25">
      <c r="A97" s="159" t="s">
        <v>220</v>
      </c>
      <c r="B97" s="159"/>
      <c r="C97" s="159"/>
      <c r="D97" s="4"/>
    </row>
    <row r="98" spans="1:7" ht="16.5" thickBot="1" x14ac:dyDescent="0.3">
      <c r="A98" s="4"/>
      <c r="B98" s="4"/>
      <c r="C98" s="4"/>
      <c r="D98" s="4"/>
    </row>
    <row r="99" spans="1:7" ht="16.5" thickBot="1" x14ac:dyDescent="0.3">
      <c r="A99" s="5">
        <v>5</v>
      </c>
      <c r="B99" s="19" t="s">
        <v>125</v>
      </c>
      <c r="C99" s="6" t="s">
        <v>163</v>
      </c>
      <c r="D99" s="4"/>
    </row>
    <row r="100" spans="1:7" ht="16.5" thickBot="1" x14ac:dyDescent="0.3">
      <c r="A100" s="7" t="s">
        <v>164</v>
      </c>
      <c r="B100" s="8" t="s">
        <v>221</v>
      </c>
      <c r="C100" s="11">
        <f>'Custo por trabalhador'!B328</f>
        <v>0</v>
      </c>
      <c r="D100" s="4"/>
    </row>
    <row r="101" spans="1:7" ht="16.5" thickBot="1" x14ac:dyDescent="0.3">
      <c r="A101" s="7" t="s">
        <v>166</v>
      </c>
      <c r="B101" s="8" t="s">
        <v>222</v>
      </c>
      <c r="C101" s="11">
        <f>'Custo por trabalhador'!D328</f>
        <v>0</v>
      </c>
      <c r="D101" s="4"/>
    </row>
    <row r="102" spans="1:7" ht="16.5" thickBot="1" x14ac:dyDescent="0.3">
      <c r="A102" s="7" t="s">
        <v>168</v>
      </c>
      <c r="B102" s="8" t="s">
        <v>223</v>
      </c>
      <c r="C102" s="11">
        <f>'Custo por trabalhador'!C328</f>
        <v>0</v>
      </c>
      <c r="D102" s="4"/>
    </row>
    <row r="103" spans="1:7" ht="16.5" thickBot="1" x14ac:dyDescent="0.3">
      <c r="A103" s="7" t="s">
        <v>170</v>
      </c>
      <c r="B103" s="8" t="s">
        <v>175</v>
      </c>
      <c r="C103" s="11">
        <v>0</v>
      </c>
      <c r="D103" s="4"/>
    </row>
    <row r="104" spans="1:7" ht="16.5" thickBot="1" x14ac:dyDescent="0.3">
      <c r="A104" s="156" t="s">
        <v>192</v>
      </c>
      <c r="B104" s="157"/>
      <c r="C104" s="11">
        <f>SUM(C100:C103)</f>
        <v>0</v>
      </c>
      <c r="D104" s="4"/>
    </row>
    <row r="105" spans="1:7" x14ac:dyDescent="0.25">
      <c r="A105" s="4"/>
      <c r="B105" s="4"/>
      <c r="C105" s="4"/>
      <c r="D105" s="4"/>
    </row>
    <row r="106" spans="1:7" x14ac:dyDescent="0.25">
      <c r="A106" s="4"/>
      <c r="B106" s="4"/>
      <c r="C106" s="4"/>
      <c r="D106" s="4"/>
    </row>
    <row r="107" spans="1:7" x14ac:dyDescent="0.25">
      <c r="A107" s="159" t="s">
        <v>224</v>
      </c>
      <c r="B107" s="159"/>
      <c r="C107" s="159"/>
      <c r="D107" s="4"/>
    </row>
    <row r="108" spans="1:7" ht="16.5" thickBot="1" x14ac:dyDescent="0.3">
      <c r="A108" s="4"/>
      <c r="B108" s="4"/>
      <c r="C108" s="4"/>
      <c r="D108" s="4"/>
    </row>
    <row r="109" spans="1:7" ht="16.5" thickBot="1" x14ac:dyDescent="0.3">
      <c r="A109" s="5">
        <v>6</v>
      </c>
      <c r="B109" s="19" t="s">
        <v>126</v>
      </c>
      <c r="C109" s="6" t="s">
        <v>185</v>
      </c>
      <c r="D109" s="6" t="s">
        <v>163</v>
      </c>
    </row>
    <row r="110" spans="1:7" ht="16.5" thickBot="1" x14ac:dyDescent="0.3">
      <c r="A110" s="7" t="s">
        <v>164</v>
      </c>
      <c r="B110" s="8" t="s">
        <v>143</v>
      </c>
      <c r="C110" s="12">
        <f>'Custo por trabalhador'!B333</f>
        <v>0.05</v>
      </c>
      <c r="D110" s="11"/>
      <c r="F110" s="3"/>
      <c r="G110" s="2"/>
    </row>
    <row r="111" spans="1:7" ht="16.5" thickBot="1" x14ac:dyDescent="0.3">
      <c r="A111" s="7" t="s">
        <v>166</v>
      </c>
      <c r="B111" s="8" t="s">
        <v>145</v>
      </c>
      <c r="C111" s="12">
        <f>'Custo por trabalhador'!B335</f>
        <v>0.05</v>
      </c>
      <c r="D111" s="11"/>
    </row>
    <row r="112" spans="1:7" ht="16.5" thickBot="1" x14ac:dyDescent="0.3">
      <c r="A112" s="7" t="s">
        <v>168</v>
      </c>
      <c r="B112" s="8" t="s">
        <v>144</v>
      </c>
      <c r="C112" s="20"/>
      <c r="D112" s="11"/>
    </row>
    <row r="113" spans="1:5" ht="16.5" thickBot="1" x14ac:dyDescent="0.3">
      <c r="A113" s="7"/>
      <c r="B113" s="8" t="s">
        <v>225</v>
      </c>
      <c r="C113" s="21">
        <v>6.4999999999999997E-3</v>
      </c>
      <c r="D113" s="11"/>
    </row>
    <row r="114" spans="1:5" ht="16.5" thickBot="1" x14ac:dyDescent="0.3">
      <c r="A114" s="7"/>
      <c r="B114" s="8" t="s">
        <v>226</v>
      </c>
      <c r="C114" s="21">
        <v>0.03</v>
      </c>
      <c r="D114" s="11"/>
    </row>
    <row r="115" spans="1:5" ht="16.5" thickBot="1" x14ac:dyDescent="0.3">
      <c r="A115" s="7"/>
      <c r="B115" s="8" t="s">
        <v>227</v>
      </c>
      <c r="C115" s="21">
        <v>0.05</v>
      </c>
      <c r="D115" s="11"/>
    </row>
    <row r="116" spans="1:5" ht="16.5" thickBot="1" x14ac:dyDescent="0.3">
      <c r="A116" s="156" t="s">
        <v>192</v>
      </c>
      <c r="B116" s="157"/>
      <c r="C116" s="12"/>
      <c r="D116" s="11">
        <f>'Custo por trabalhador'!D339</f>
        <v>0</v>
      </c>
    </row>
    <row r="117" spans="1:5" x14ac:dyDescent="0.25">
      <c r="A117" s="4"/>
      <c r="B117" s="4"/>
      <c r="C117" s="4"/>
      <c r="D117" s="4"/>
      <c r="E117" s="2"/>
    </row>
    <row r="118" spans="1:5" x14ac:dyDescent="0.25">
      <c r="A118" s="4"/>
      <c r="B118" s="4"/>
      <c r="C118" s="4"/>
      <c r="D118" s="4"/>
    </row>
    <row r="119" spans="1:5" x14ac:dyDescent="0.25">
      <c r="A119" s="159" t="s">
        <v>228</v>
      </c>
      <c r="B119" s="159"/>
      <c r="C119" s="159"/>
      <c r="D119" s="4"/>
    </row>
    <row r="120" spans="1:5" ht="16.5" thickBot="1" x14ac:dyDescent="0.3">
      <c r="A120" s="4"/>
      <c r="B120" s="4"/>
      <c r="C120" s="4"/>
      <c r="D120" s="4"/>
    </row>
    <row r="121" spans="1:5" ht="16.5" thickBot="1" x14ac:dyDescent="0.3">
      <c r="A121" s="5"/>
      <c r="B121" s="6" t="s">
        <v>229</v>
      </c>
      <c r="C121" s="6" t="s">
        <v>163</v>
      </c>
      <c r="D121" s="4"/>
    </row>
    <row r="122" spans="1:5" ht="16.5" thickBot="1" x14ac:dyDescent="0.3">
      <c r="A122" s="22" t="s">
        <v>164</v>
      </c>
      <c r="B122" s="8" t="s">
        <v>161</v>
      </c>
      <c r="C122" s="9">
        <f>C15</f>
        <v>0</v>
      </c>
      <c r="D122" s="4"/>
    </row>
    <row r="123" spans="1:5" ht="16.5" thickBot="1" x14ac:dyDescent="0.3">
      <c r="A123" s="22" t="s">
        <v>166</v>
      </c>
      <c r="B123" s="8" t="s">
        <v>176</v>
      </c>
      <c r="C123" s="9">
        <f>C55</f>
        <v>0</v>
      </c>
      <c r="D123" s="4"/>
    </row>
    <row r="124" spans="1:5" ht="16.5" thickBot="1" x14ac:dyDescent="0.3">
      <c r="A124" s="22" t="s">
        <v>168</v>
      </c>
      <c r="B124" s="8" t="s">
        <v>200</v>
      </c>
      <c r="C124" s="9">
        <f>C67</f>
        <v>0</v>
      </c>
      <c r="D124" s="4"/>
    </row>
    <row r="125" spans="1:5" ht="16.5" thickBot="1" x14ac:dyDescent="0.3">
      <c r="A125" s="22" t="s">
        <v>170</v>
      </c>
      <c r="B125" s="8" t="s">
        <v>208</v>
      </c>
      <c r="C125" s="9">
        <f>C94</f>
        <v>0</v>
      </c>
      <c r="D125" s="4"/>
    </row>
    <row r="126" spans="1:5" ht="16.5" thickBot="1" x14ac:dyDescent="0.3">
      <c r="A126" s="22" t="s">
        <v>171</v>
      </c>
      <c r="B126" s="8" t="s">
        <v>220</v>
      </c>
      <c r="C126" s="9">
        <f>C104</f>
        <v>0</v>
      </c>
      <c r="D126" s="4"/>
    </row>
    <row r="127" spans="1:5" ht="16.5" thickBot="1" x14ac:dyDescent="0.3">
      <c r="A127" s="156" t="s">
        <v>230</v>
      </c>
      <c r="B127" s="157"/>
      <c r="C127" s="9">
        <f>SUM(C122:C126)</f>
        <v>0</v>
      </c>
      <c r="D127" s="4"/>
    </row>
    <row r="128" spans="1:5" ht="16.5" thickBot="1" x14ac:dyDescent="0.3">
      <c r="A128" s="22" t="s">
        <v>173</v>
      </c>
      <c r="B128" s="8" t="s">
        <v>231</v>
      </c>
      <c r="C128" s="9">
        <f>D116</f>
        <v>0</v>
      </c>
      <c r="D128" s="4"/>
    </row>
    <row r="129" spans="1:4" ht="16.5" thickBot="1" x14ac:dyDescent="0.3">
      <c r="A129" s="156" t="s">
        <v>232</v>
      </c>
      <c r="B129" s="157"/>
      <c r="C129" s="9">
        <f>C127+C128</f>
        <v>0</v>
      </c>
      <c r="D129" s="4"/>
    </row>
    <row r="130" spans="1:4" x14ac:dyDescent="0.25">
      <c r="A130" s="4"/>
      <c r="B130" s="4"/>
      <c r="C130" s="4"/>
      <c r="D130" s="4"/>
    </row>
    <row r="131" spans="1:4" x14ac:dyDescent="0.25">
      <c r="A131" s="4"/>
      <c r="B131" s="4"/>
      <c r="C131" s="18"/>
      <c r="D131" s="4"/>
    </row>
    <row r="201" spans="5:7" x14ac:dyDescent="0.25">
      <c r="E201" s="123"/>
      <c r="F201" s="123"/>
      <c r="G201" s="123"/>
    </row>
    <row r="202" spans="5:7" x14ac:dyDescent="0.25">
      <c r="E202" s="123"/>
      <c r="F202" s="123"/>
      <c r="G202" s="123"/>
    </row>
    <row r="203" spans="5:7" x14ac:dyDescent="0.25">
      <c r="E203" s="123"/>
      <c r="F203" s="123"/>
      <c r="G203" s="123"/>
    </row>
    <row r="204" spans="5:7" x14ac:dyDescent="0.25">
      <c r="E204" s="123"/>
      <c r="F204" s="123"/>
      <c r="G204" s="123"/>
    </row>
    <row r="205" spans="5:7" x14ac:dyDescent="0.25">
      <c r="E205" s="123"/>
      <c r="F205" s="123"/>
      <c r="G205" s="123"/>
    </row>
    <row r="206" spans="5:7" x14ac:dyDescent="0.25">
      <c r="E206" s="123"/>
      <c r="F206" s="123"/>
      <c r="G206" s="123"/>
    </row>
    <row r="207" spans="5:7" x14ac:dyDescent="0.25">
      <c r="E207" s="123"/>
      <c r="F207" s="123"/>
      <c r="G207" s="123"/>
    </row>
    <row r="208" spans="5:7" x14ac:dyDescent="0.25">
      <c r="E208" s="123"/>
      <c r="F208" s="123"/>
      <c r="G208" s="123"/>
    </row>
    <row r="209" spans="5:7" x14ac:dyDescent="0.25">
      <c r="E209" s="123"/>
      <c r="F209" s="123"/>
      <c r="G209" s="123"/>
    </row>
    <row r="210" spans="5:7" x14ac:dyDescent="0.25">
      <c r="E210" s="123"/>
      <c r="F210" s="123"/>
      <c r="G210" s="123"/>
    </row>
    <row r="211" spans="5:7" x14ac:dyDescent="0.25">
      <c r="E211" s="123"/>
      <c r="F211" s="123"/>
      <c r="G211" s="123"/>
    </row>
    <row r="212" spans="5:7" x14ac:dyDescent="0.25">
      <c r="E212" s="123"/>
      <c r="F212" s="123"/>
      <c r="G212" s="123"/>
    </row>
  </sheetData>
  <mergeCells count="30">
    <mergeCell ref="A1:D1"/>
    <mergeCell ref="A2:D2"/>
    <mergeCell ref="A104:B104"/>
    <mergeCell ref="A97:C97"/>
    <mergeCell ref="A116:B116"/>
    <mergeCell ref="A107:C107"/>
    <mergeCell ref="A47:B47"/>
    <mergeCell ref="A40:C40"/>
    <mergeCell ref="A55:B55"/>
    <mergeCell ref="A49:C49"/>
    <mergeCell ref="A67:B67"/>
    <mergeCell ref="A58:C58"/>
    <mergeCell ref="A15:B15"/>
    <mergeCell ref="A6:C6"/>
    <mergeCell ref="A25:B25"/>
    <mergeCell ref="A18:C18"/>
    <mergeCell ref="A129:B129"/>
    <mergeCell ref="A119:C119"/>
    <mergeCell ref="A70:C70"/>
    <mergeCell ref="A81:B81"/>
    <mergeCell ref="A72:C72"/>
    <mergeCell ref="A87:B87"/>
    <mergeCell ref="A83:C83"/>
    <mergeCell ref="A94:B94"/>
    <mergeCell ref="A89:C89"/>
    <mergeCell ref="A3:D3"/>
    <mergeCell ref="A20:C20"/>
    <mergeCell ref="A38:B38"/>
    <mergeCell ref="A27:D27"/>
    <mergeCell ref="A127:B127"/>
  </mergeCells>
  <pageMargins left="0.51181102362204722" right="0.51181102362204722" top="0.78740157480314965" bottom="0.78740157480314965" header="0.31496062992125984" footer="0.31496062992125984"/>
  <pageSetup paperSize="9" scale="93" fitToHeight="0" orientation="portrait" r:id="rId1"/>
  <headerFooter>
    <oddFooter>&amp;RPlanilha: &amp;A
pág. &amp;P de &amp;N</oddFooter>
  </headerFooter>
  <rowBreaks count="2" manualBreakCount="2">
    <brk id="48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Custo por trabalhador</vt:lpstr>
      <vt:lpstr>Servente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Joacy Pereira de Carvalho Filho</cp:lastModifiedBy>
  <cp:lastPrinted>2023-09-14T18:27:50Z</cp:lastPrinted>
  <dcterms:created xsi:type="dcterms:W3CDTF">2018-01-23T19:35:16Z</dcterms:created>
  <dcterms:modified xsi:type="dcterms:W3CDTF">2023-09-22T13:02:08Z</dcterms:modified>
</cp:coreProperties>
</file>