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D.GOI\PISF\Licitações\Consultoria Energia PISF 2023\"/>
    </mc:Choice>
  </mc:AlternateContent>
  <bookViews>
    <workbookView xWindow="0" yWindow="0" windowWidth="25200" windowHeight="11300" tabRatio="872"/>
  </bookViews>
  <sheets>
    <sheet name="Orçamento" sheetId="1" r:id="rId1"/>
    <sheet name="Resumo" sheetId="2" r:id="rId2"/>
    <sheet name="Serviços" sheetId="3" r:id="rId3"/>
    <sheet name="Descrição" sheetId="4" r:id="rId4"/>
    <sheet name="Deslocamentos" sheetId="5" r:id="rId5"/>
    <sheet name="CUSTOS DE ADM" sheetId="6" r:id="rId6"/>
    <sheet name="PISF COFINS PIS" sheetId="7" r:id="rId7"/>
    <sheet name="Encargos" sheetId="8" r:id="rId8"/>
    <sheet name="Relatórios" sheetId="9" r:id="rId9"/>
    <sheet name="Cronograma" sheetId="10" r:id="rId10"/>
    <sheet name="Referências de preço" sheetId="11" r:id="rId11"/>
  </sheets>
  <definedNames>
    <definedName name="_xlnm.Print_Area" localSheetId="5">'CUSTOS DE ADM'!$A$1:$G$15</definedName>
    <definedName name="_xlnm.Print_Area" localSheetId="3">Descrição!$A$1:$H$34</definedName>
    <definedName name="_xlnm.Print_Area" localSheetId="4">Deslocamentos!$A$1:$F$33</definedName>
    <definedName name="_xlnm.Print_Area" localSheetId="7">Encargos!$A$1:$C$51</definedName>
    <definedName name="_xlnm.Print_Area" localSheetId="0">Orçamento!$A$1:$C$9</definedName>
    <definedName name="_xlnm.Print_Area" localSheetId="6">'PISF COFINS PIS'!$A$1:$G$20</definedName>
    <definedName name="_xlnm.Print_Area" localSheetId="10">'Referências de preço'!$A$1:$J$50</definedName>
  </definedNames>
  <calcPr calcId="162913"/>
</workbook>
</file>

<file path=xl/calcChain.xml><?xml version="1.0" encoding="utf-8"?>
<calcChain xmlns="http://schemas.openxmlformats.org/spreadsheetml/2006/main">
  <c r="E11" i="4" l="1"/>
  <c r="C27" i="2" l="1"/>
  <c r="B27" i="2"/>
  <c r="C26" i="2"/>
  <c r="B26" i="2"/>
  <c r="C25" i="2"/>
  <c r="E11" i="6"/>
  <c r="B27" i="3" s="1"/>
  <c r="B29" i="3"/>
  <c r="B14" i="3"/>
  <c r="E25" i="11"/>
  <c r="B25" i="2" l="1"/>
  <c r="E11" i="7"/>
  <c r="E9" i="7"/>
  <c r="E10" i="7"/>
  <c r="D11" i="7"/>
  <c r="E8" i="7"/>
  <c r="C45" i="8" l="1"/>
  <c r="C40" i="8"/>
  <c r="C32" i="8"/>
  <c r="C19" i="8"/>
  <c r="C47" i="8" l="1"/>
  <c r="N2" i="4" l="1"/>
  <c r="E22" i="5"/>
  <c r="D23" i="5"/>
  <c r="E23" i="5" s="1"/>
  <c r="B8" i="10" l="1"/>
  <c r="B1" i="8"/>
  <c r="A1" i="9" s="1"/>
  <c r="B1" i="10" s="1"/>
  <c r="B1" i="11" s="1"/>
  <c r="D13" i="5" l="1"/>
  <c r="D16" i="5"/>
  <c r="E16" i="5" s="1"/>
  <c r="D15" i="5"/>
  <c r="D12" i="5"/>
  <c r="F26" i="4" l="1"/>
  <c r="F25" i="4"/>
  <c r="F24" i="4"/>
  <c r="F23" i="4"/>
  <c r="F22" i="4"/>
  <c r="F21" i="4"/>
  <c r="F20" i="4"/>
  <c r="F19" i="4"/>
  <c r="C11" i="4"/>
  <c r="C10" i="4"/>
  <c r="E15" i="5" l="1"/>
  <c r="E13" i="5"/>
  <c r="E12" i="5"/>
  <c r="G20" i="4"/>
  <c r="G21" i="4"/>
  <c r="G22" i="4"/>
  <c r="G23" i="4"/>
  <c r="G24" i="4"/>
  <c r="G25" i="4"/>
  <c r="G26" i="4"/>
  <c r="G19" i="4"/>
  <c r="F13" i="4"/>
  <c r="G13" i="4" s="1"/>
  <c r="F12" i="4"/>
  <c r="G12" i="4" s="1"/>
  <c r="F11" i="4"/>
  <c r="G11" i="4" s="1"/>
  <c r="F10" i="4"/>
  <c r="G10" i="4" s="1"/>
  <c r="G27" i="4" l="1"/>
  <c r="D18" i="3" s="1"/>
  <c r="D10" i="3"/>
  <c r="D14" i="3" s="1"/>
  <c r="G14" i="4"/>
  <c r="D11" i="3"/>
  <c r="D15" i="3" s="1"/>
  <c r="D20" i="5" l="1"/>
  <c r="E20" i="5" s="1"/>
  <c r="E24" i="5" s="1"/>
  <c r="D20" i="3" s="1"/>
  <c r="D16" i="3"/>
  <c r="D9" i="5"/>
  <c r="E9" i="5" s="1"/>
  <c r="D10" i="5"/>
  <c r="E10" i="5" s="1"/>
  <c r="D12" i="3"/>
  <c r="D27" i="3" s="1"/>
  <c r="E17" i="5" l="1"/>
  <c r="E26" i="5" s="1"/>
  <c r="D25" i="2"/>
  <c r="D20" i="2"/>
  <c r="D18" i="2"/>
  <c r="D15" i="2"/>
  <c r="D14" i="2"/>
  <c r="D11" i="2"/>
  <c r="D10" i="2"/>
  <c r="D19" i="3" l="1"/>
  <c r="D16" i="2"/>
  <c r="D12" i="2"/>
  <c r="F10" i="6" l="1"/>
  <c r="F9" i="6"/>
  <c r="F8" i="6"/>
  <c r="D23" i="3"/>
  <c r="D28" i="3" s="1"/>
  <c r="D29" i="3" s="1"/>
  <c r="D19" i="2"/>
  <c r="D21" i="2" s="1"/>
  <c r="D22" i="2" s="1"/>
  <c r="F11" i="6" l="1"/>
  <c r="D24" i="3"/>
  <c r="D27" i="2" l="1"/>
  <c r="D26" i="2"/>
  <c r="D28" i="2" l="1"/>
  <c r="D30" i="2" s="1"/>
  <c r="B7" i="1" s="1"/>
  <c r="B8" i="1" s="1"/>
  <c r="C9" i="10" s="1"/>
  <c r="D30" i="3"/>
  <c r="F9" i="7" l="1"/>
  <c r="F8" i="7"/>
  <c r="F10" i="7"/>
  <c r="D32" i="3"/>
  <c r="D36" i="3" l="1"/>
  <c r="D38" i="3" s="1"/>
  <c r="E9" i="10"/>
  <c r="G9" i="10"/>
  <c r="D9" i="10"/>
  <c r="F11" i="7"/>
  <c r="C8" i="10"/>
  <c r="F8" i="9" l="1"/>
  <c r="F9" i="9"/>
  <c r="F7" i="9"/>
  <c r="F10" i="9"/>
  <c r="F9" i="10"/>
  <c r="F11" i="9" l="1"/>
</calcChain>
</file>

<file path=xl/sharedStrings.xml><?xml version="1.0" encoding="utf-8"?>
<sst xmlns="http://schemas.openxmlformats.org/spreadsheetml/2006/main" count="469" uniqueCount="333">
  <si>
    <t>DETALHAMENTO DOS ENCARGOS SOCIAIS</t>
  </si>
  <si>
    <t>PLANILHA RESUMO DOS PREÇOS DOS PRODUTOS</t>
  </si>
  <si>
    <t>PRODUTOS</t>
  </si>
  <si>
    <t>VALOR (R$)</t>
  </si>
  <si>
    <t>TOTAL DOS PRODUTOS</t>
  </si>
  <si>
    <r>
      <rPr>
        <sz val="10"/>
        <rFont val="Arial MT"/>
        <family val="2"/>
      </rPr>
      <t>CÓDIGO:</t>
    </r>
  </si>
  <si>
    <t>PLANILHA RESUMO PRODUTOS</t>
  </si>
  <si>
    <t>CUSTOS DIRETOS</t>
  </si>
  <si>
    <t>MÃO-DE-OBRA</t>
  </si>
  <si>
    <t>A - TOTAL DE SALÁRIO DA EQUIPE</t>
  </si>
  <si>
    <r>
      <rPr>
        <sz val="10"/>
        <rFont val="Arial MT"/>
        <family val="2"/>
      </rPr>
      <t>A1 - TOTAL SALÁRIOS DA EQUIPE COM VÍNCULO</t>
    </r>
  </si>
  <si>
    <r>
      <rPr>
        <sz val="10"/>
        <rFont val="Arial MT"/>
        <family val="2"/>
      </rPr>
      <t>A2 - TOTAL SALÁRIOS DA EQUIPE SEM VÍNCULO (Consultor)</t>
    </r>
  </si>
  <si>
    <t>A - TOTAL SALÁRIO DA EQUIPE (R$):</t>
  </si>
  <si>
    <t>B - TOTAL DE ENCARGOS SOCIAIS</t>
  </si>
  <si>
    <r>
      <rPr>
        <sz val="10"/>
        <rFont val="Arial MT"/>
        <family val="2"/>
      </rPr>
      <t>B1 -  113,83% INCIDENTE SOBRE O ITEM  A1</t>
    </r>
  </si>
  <si>
    <r>
      <rPr>
        <sz val="10"/>
        <rFont val="Arial MT"/>
        <family val="2"/>
      </rPr>
      <t>B2 -  20% INCIDENTE SOBRE O ITEM  A2</t>
    </r>
  </si>
  <si>
    <t>B - TOTAL ENCARGOS SOCIAIS (R$):</t>
  </si>
  <si>
    <t>OUTRAS DESPESAS</t>
  </si>
  <si>
    <r>
      <rPr>
        <sz val="10"/>
        <rFont val="Arial MT"/>
        <family val="2"/>
      </rPr>
      <t>C - MANUTENÇÃO E ADMINISTRAÇÃO DO ESCRITÓRIO</t>
    </r>
  </si>
  <si>
    <r>
      <rPr>
        <sz val="10"/>
        <rFont val="Arial MT"/>
        <family val="2"/>
      </rPr>
      <t>D - PASSAGENS E DIÁRIAS</t>
    </r>
  </si>
  <si>
    <r>
      <rPr>
        <sz val="10"/>
        <rFont val="Arial MT"/>
        <family val="2"/>
      </rPr>
      <t>D - SERVIÇOS GRÁFICOS</t>
    </r>
  </si>
  <si>
    <t>TOTAL DE OUTRAS DESPESAS (R$):</t>
  </si>
  <si>
    <t>TOTAL DE CUSTOS DIRETOS (R$):</t>
  </si>
  <si>
    <t>CUSTOS INDIRETOS</t>
  </si>
  <si>
    <t>TOTAL DA PROPOSTA</t>
  </si>
  <si>
    <r>
      <rPr>
        <sz val="10"/>
        <rFont val="Arial MT"/>
        <family val="2"/>
      </rPr>
      <t>NOME DO INFORMANTE:</t>
    </r>
  </si>
  <si>
    <r>
      <rPr>
        <sz val="10"/>
        <rFont val="Arial MT"/>
        <family val="2"/>
      </rPr>
      <t>QUALIFICAÇÃO:</t>
    </r>
  </si>
  <si>
    <r>
      <rPr>
        <sz val="10"/>
        <rFont val="Arial MT"/>
        <family val="2"/>
      </rPr>
      <t>ASSINATURA:</t>
    </r>
  </si>
  <si>
    <r>
      <rPr>
        <sz val="10"/>
        <rFont val="Arial MT"/>
        <family val="2"/>
      </rPr>
      <t>DATA:</t>
    </r>
  </si>
  <si>
    <t>OBSERVAÇÃO:</t>
  </si>
  <si>
    <t>DF' = 0,1662  ou  16,62%</t>
  </si>
  <si>
    <t>CÓDIGO:</t>
  </si>
  <si>
    <t>Preço por Produto</t>
  </si>
  <si>
    <t>SERVIÇOS PAGOS A PREÇO UNITÁRIO</t>
  </si>
  <si>
    <t>MÃO DE OBRA</t>
  </si>
  <si>
    <t>A - SALÁRIO DA EQUIPE</t>
  </si>
  <si>
    <t>A1 - SALÁRIO DE EQUIPE</t>
  </si>
  <si>
    <t>A2 - SALÁRIO DE EQUIPE (Consultor)</t>
  </si>
  <si>
    <t>B - ENCARGOS SOCIAIS:</t>
  </si>
  <si>
    <t>C - OUTRAS DESPESAS</t>
  </si>
  <si>
    <t>C1 - MANUTENÇÃO E ADMINISTRAÇÃO DO ESCRITÓRIO</t>
  </si>
  <si>
    <t>C2- PASSAGENS E DIÁRIAS - Relatórios Mensais</t>
  </si>
  <si>
    <t>C3- PASSAGENS E DIÁRIAS - Relatórios Específicos</t>
  </si>
  <si>
    <t>TOTAL CUSTOS INDIRETOS (R$):</t>
  </si>
  <si>
    <t>TOTAL GERAL  (SERVIÇOS PAGOS A PREÇO UNITÁRIO) - RESUMOS DOS PRODUTOS (R$):</t>
  </si>
  <si>
    <t>PREÇO POR PRODUTO</t>
  </si>
  <si>
    <t>TOTAL DOS SERVIÇOS - PREÇO POR RELATÓRIO MENSAL:</t>
  </si>
  <si>
    <t>NOME DO INFORMANTE:</t>
  </si>
  <si>
    <t>QUALIFICAÇÃO:</t>
  </si>
  <si>
    <t>ASSINATURA:</t>
  </si>
  <si>
    <t>DATA:</t>
  </si>
  <si>
    <r>
      <rPr>
        <b/>
        <sz val="10"/>
        <rFont val="Times New Roman"/>
        <family val="1"/>
      </rPr>
      <t>PREÇO TOTAL DO PRODUTO  (</t>
    </r>
    <r>
      <rPr>
        <sz val="10"/>
        <rFont val="Times New Roman"/>
        <family val="1"/>
      </rPr>
      <t>Passagens e Diárias+Serviços Gráficos - Relatórios Mensais</t>
    </r>
    <r>
      <rPr>
        <b/>
        <sz val="10"/>
        <rFont val="Times New Roman"/>
        <family val="1"/>
      </rPr>
      <t>)</t>
    </r>
  </si>
  <si>
    <t>Custos Diretos</t>
  </si>
  <si>
    <t>QUANTIDADE (mês):</t>
  </si>
  <si>
    <t>ITEM</t>
  </si>
  <si>
    <t>DISCRIMINAÇÃO</t>
  </si>
  <si>
    <t>CÓDIGO</t>
  </si>
  <si>
    <t>UND</t>
  </si>
  <si>
    <t>QTD</t>
  </si>
  <si>
    <t>UNT</t>
  </si>
  <si>
    <t>TOTAL</t>
  </si>
  <si>
    <t>1</t>
  </si>
  <si>
    <t>EQUIPE</t>
  </si>
  <si>
    <t>1.1</t>
  </si>
  <si>
    <t>Consultor Especialista em Inteligência de Mercado</t>
  </si>
  <si>
    <t>C</t>
  </si>
  <si>
    <t>hora</t>
  </si>
  <si>
    <t>1.2</t>
  </si>
  <si>
    <t>1.3</t>
  </si>
  <si>
    <t>1.6</t>
  </si>
  <si>
    <t>Engenheiro - Análise de Mercado</t>
  </si>
  <si>
    <t>TOTAL EQUIPE (R$)</t>
  </si>
  <si>
    <t>2</t>
  </si>
  <si>
    <t>MANUTENÇÃO E ADMINISTRAÇÃO DO ESCRITÓRIO</t>
  </si>
  <si>
    <t>2.1</t>
  </si>
  <si>
    <t>Consumo de telefone fixo e móveis</t>
  </si>
  <si>
    <t>10557/ORSE</t>
  </si>
  <si>
    <t>Und x Mês</t>
  </si>
  <si>
    <t>2.2</t>
  </si>
  <si>
    <t>Aluguel de telefone celular - aquisição</t>
  </si>
  <si>
    <t>10542/ORSE</t>
  </si>
  <si>
    <t>2.3</t>
  </si>
  <si>
    <t>Internet</t>
  </si>
  <si>
    <t>10558/ORSE</t>
  </si>
  <si>
    <t>2.4</t>
  </si>
  <si>
    <t>Mobiliário de Escritório</t>
  </si>
  <si>
    <t>10188/ORSE</t>
  </si>
  <si>
    <t>2.5</t>
  </si>
  <si>
    <t>Material de escritório</t>
  </si>
  <si>
    <t>10562/ORSE</t>
  </si>
  <si>
    <t>2.6</t>
  </si>
  <si>
    <t>Material de limpeza</t>
  </si>
  <si>
    <t>10563/ORSE</t>
  </si>
  <si>
    <t>2.7</t>
  </si>
  <si>
    <t>Aluguel de computador notebook</t>
  </si>
  <si>
    <t>10540/ORSE</t>
  </si>
  <si>
    <t>2.8</t>
  </si>
  <si>
    <t>Aluguel de impressora colorida - laser</t>
  </si>
  <si>
    <t>10541/ORSE</t>
  </si>
  <si>
    <t>TOTAL - MANUTENÇÃO E ADMINISTRAÇÃO DO ESCRITÓRIO (R$)</t>
  </si>
  <si>
    <t>Passagens e Diárias</t>
  </si>
  <si>
    <t>UNID.</t>
  </si>
  <si>
    <t>CUSTOS (R$)</t>
  </si>
  <si>
    <t>Unitário</t>
  </si>
  <si>
    <t>Total</t>
  </si>
  <si>
    <t>1.      DESLOCAMENTO DA PARA AS PALESTRAS</t>
  </si>
  <si>
    <t>1.1   Passagens aéreas ( Ida e Volta)</t>
  </si>
  <si>
    <t>1.3    Deslocamentos ( Ida e Volta)</t>
  </si>
  <si>
    <t>1.2    Diárias completas</t>
  </si>
  <si>
    <t>PASSAGENS E DIÁRIAS - PALESTRAS:</t>
  </si>
  <si>
    <t>2.      DESLOCAMENTO DA PARA REUNIÕES</t>
  </si>
  <si>
    <t>2.1   Passagens aéreas ( Ida e Volta)</t>
  </si>
  <si>
    <t>PASSAGENS E DIÁRIAS - REUNIÕES:</t>
  </si>
  <si>
    <t>TOTAL - PASSAGENS E DIÁRIAS:</t>
  </si>
  <si>
    <t>a) Profissional Senior (P0)</t>
  </si>
  <si>
    <t>unid.</t>
  </si>
  <si>
    <t>b) Profissional Pleno (P1)</t>
  </si>
  <si>
    <t>a) Na ida</t>
  </si>
  <si>
    <t>b) Na volta</t>
  </si>
  <si>
    <t>a) Profissional Consultor ( C )</t>
  </si>
  <si>
    <t>1 - CONSIDEROU-SE PASSAGENS AÉREAS DE PROVAVEIS CIDADES PARA BRASILIA (PESQUISA EM AGO/17)</t>
  </si>
  <si>
    <t>2- CONSIDEROU-SE OS VALORES DAS DIÁRIAS DA CODEVASF PARA CAPITAL</t>
  </si>
  <si>
    <t>3- CONSIDEROU-SE OS VALORES DE DESLOCAMENTO DA TABELA DE DIÁRIAS DA CODEVASF (ABR/2017)</t>
  </si>
  <si>
    <t>Custos de Administração</t>
  </si>
  <si>
    <t>DETALHAMENTO DOS CUSTOS DE ADMINISTRAÇÃO</t>
  </si>
  <si>
    <t>VALORES</t>
  </si>
  <si>
    <t>%</t>
  </si>
  <si>
    <t>R$</t>
  </si>
  <si>
    <r>
      <rPr>
        <sz val="10"/>
        <rFont val="Arial MT"/>
        <family val="2"/>
      </rPr>
      <t>Custos da equipe da administração central da empresa consultora ( diretoria, pessoal
técnico de apoio e pessoal administrativo não diretamente vinculado à prestação dos serviços)</t>
    </r>
  </si>
  <si>
    <r>
      <rPr>
        <sz val="10"/>
        <rFont val="Arial MT"/>
        <family val="2"/>
      </rPr>
      <t>Outras despesas que afetam o custo de produção como treinamento, biblioteca, programa de qualidade, auditoria interna e externa</t>
    </r>
  </si>
  <si>
    <r>
      <rPr>
        <sz val="10"/>
        <rFont val="Arial MT"/>
        <family val="2"/>
      </rPr>
      <t>Despesas com aluguéis, comunicação, manutenção e transporte não diretamente relacionados com o custo direto dos serviços</t>
    </r>
  </si>
  <si>
    <t>TOTAIS DO CUSTO DE ADMINISTRAÇÃO</t>
  </si>
  <si>
    <r>
      <rPr>
        <sz val="10"/>
        <rFont val="Arial MT"/>
        <family val="2"/>
      </rPr>
      <t>OBSERVAÇAO:</t>
    </r>
  </si>
  <si>
    <t>Despesas Fiscais</t>
  </si>
  <si>
    <t>DETALHAMENTO DE DESPESAS FISCAIS</t>
  </si>
  <si>
    <t>DF %</t>
  </si>
  <si>
    <t>DF' %</t>
  </si>
  <si>
    <r>
      <rPr>
        <sz val="10"/>
        <rFont val="Arial MT"/>
        <family val="2"/>
      </rPr>
      <t>ISS</t>
    </r>
  </si>
  <si>
    <r>
      <rPr>
        <sz val="10"/>
        <rFont val="Arial MT"/>
        <family val="2"/>
      </rPr>
      <t>PIS</t>
    </r>
  </si>
  <si>
    <r>
      <rPr>
        <sz val="10"/>
        <rFont val="Arial MT"/>
        <family val="2"/>
      </rPr>
      <t>COFINS</t>
    </r>
  </si>
  <si>
    <t>TOTAIS DE DESPESAS FISCAIS :</t>
  </si>
  <si>
    <r>
      <rPr>
        <sz val="10"/>
        <rFont val="Arial MT"/>
        <family val="2"/>
      </rPr>
      <t>As despesas fiscais (DF) incidem sobre o total da fatura e não sobre os custos incorridos. Portanto aplicar a seguinte fórmula:</t>
    </r>
  </si>
  <si>
    <r>
      <rPr>
        <sz val="10"/>
        <rFont val="Arial MT"/>
        <family val="2"/>
      </rPr>
      <t>DF' = { [ 1 / ( 1 - DF ) ] - 1 } x 100</t>
    </r>
  </si>
  <si>
    <r>
      <rPr>
        <sz val="10"/>
        <rFont val="Arial MT"/>
        <family val="2"/>
      </rPr>
      <t>ou seja, para o valor máximo de 14,25%, o valor a ser aplicado na composição dos preços será:</t>
    </r>
  </si>
  <si>
    <r>
      <rPr>
        <sz val="10"/>
        <rFont val="Arial MT"/>
        <family val="2"/>
      </rPr>
      <t>DF' = { [ 1 / ( 1 - 0,1425 ) ] - 1 } x 100</t>
    </r>
  </si>
  <si>
    <r>
      <rPr>
        <sz val="10"/>
        <rFont val="Arial MT"/>
        <family val="2"/>
      </rPr>
      <t>DF' =0,1662  ou  16,62%</t>
    </r>
  </si>
  <si>
    <t>Encargos Sociais</t>
  </si>
  <si>
    <t>ENCARGOS SOCIAIS SOBRE A MÃO DE OBRA - SEM DESONERAÇÃO</t>
  </si>
  <si>
    <t>VIGÊNCIA A PARTIR DE 03/2016</t>
  </si>
  <si>
    <t>Horista (%)</t>
  </si>
  <si>
    <t>A</t>
  </si>
  <si>
    <t>ENCARGOS SOCIAIS BÁSICOS</t>
  </si>
  <si>
    <t>SUBTOTAL DE "Grupo A":</t>
  </si>
  <si>
    <t>B</t>
  </si>
  <si>
    <t>ENCARGOS SOCIAIS QUE RECEBEM INCIDÊNCIA DE "A"</t>
  </si>
  <si>
    <t>SUBTOTAL DE  "Grupo B":</t>
  </si>
  <si>
    <t>ENCARGOS SOCIAIS QUE NÃO RECEBEM INCIDÊNCIA DE "A"</t>
  </si>
  <si>
    <t>SUBTOTAL DE "Grupo C":</t>
  </si>
  <si>
    <t>D</t>
  </si>
  <si>
    <t>REINCIDÊNCIAS</t>
  </si>
  <si>
    <t>SUBTOTAL DE "Grupo D":</t>
  </si>
  <si>
    <t>TOTAIS DE ENCARGOS SOCIAIS:</t>
  </si>
  <si>
    <t>OBSERVAÇÕES: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</si>
  <si>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</si>
  <si>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</si>
  <si>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</si>
  <si>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</si>
  <si>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</si>
  <si>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</si>
  <si>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</si>
  <si>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</si>
  <si>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</si>
  <si>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</si>
  <si>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</si>
  <si>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</si>
  <si>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</si>
  <si>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</si>
  <si>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</si>
  <si>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</si>
  <si>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</si>
  <si>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</si>
  <si>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</si>
  <si>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</si>
  <si>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</si>
  <si>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</si>
  <si>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</si>
  <si>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</si>
  <si>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</si>
  <si>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</si>
  <si>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</si>
  <si>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</si>
  <si>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</si>
  <si>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</si>
  <si>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</si>
  <si>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</si>
  <si>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</si>
  <si>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</si>
  <si>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</si>
  <si>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</si>
  <si>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</si>
  <si>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</si>
  <si>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</si>
  <si>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</si>
  <si>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</si>
  <si>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</si>
  <si>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</si>
  <si>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</si>
  <si>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</si>
  <si>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</si>
  <si>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</si>
  <si>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</si>
  <si>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D1</t>
  </si>
  <si>
    <t>Reincidência de "Grupo A" sobre "Grupo B"</t>
  </si>
  <si>
    <t>D2</t>
  </si>
  <si>
    <r>
      <rPr>
        <sz val="10"/>
        <rFont val="Times New Roman"/>
        <family val="1"/>
      </rPr>
      <t>Reincidência de "Grupo A" SOBRE Aviso Prévio Trabalhado e Reincidência do FGTS
sobre Aviso Prévio Indenizado</t>
    </r>
  </si>
  <si>
    <t>CRONOGRAMA DESEMBOLSO FINANCEIRO</t>
  </si>
  <si>
    <t>SERVIÇOS</t>
  </si>
  <si>
    <t>VALOR TOTAL (R$)</t>
  </si>
  <si>
    <t>MESES</t>
  </si>
  <si>
    <t>TOTAL MENSAL (R$)</t>
  </si>
  <si>
    <t>Cronograma Fisico -Financeiro</t>
  </si>
  <si>
    <t>CRONOGRAMA FÍSICO-FINANCEIRO</t>
  </si>
  <si>
    <t>SEQ</t>
  </si>
  <si>
    <t>RELATÓRIO/SERVIÇO</t>
  </si>
  <si>
    <t>MÊS</t>
  </si>
  <si>
    <t>PREÇO UNITÁRIO</t>
  </si>
  <si>
    <t>PREÇO GLOBAL</t>
  </si>
  <si>
    <r>
      <rPr>
        <b/>
        <sz val="10"/>
        <rFont val="Times New Roman"/>
        <family val="1"/>
      </rPr>
      <t>EVENTOS DE
PAGAMENTO</t>
    </r>
  </si>
  <si>
    <t>E01</t>
  </si>
  <si>
    <t>E02</t>
  </si>
  <si>
    <t>E03</t>
  </si>
  <si>
    <t>E04</t>
  </si>
  <si>
    <t>1 - O CRONOGRAMA FINANCEIRO DEVERÁ ESTAR COMPATÍVEL COM O CRONOGRAMA DE DESEMBOLSO FINANCEIRO</t>
  </si>
  <si>
    <t>TABELA DE INSUMOS</t>
  </si>
  <si>
    <t>REFERÊNCIA</t>
  </si>
  <si>
    <t>Consultor</t>
  </si>
  <si>
    <t>homem - hora</t>
  </si>
  <si>
    <t>Engenheiro - Profissional Sênior</t>
  </si>
  <si>
    <t>Engenheiro - Profissional Pleno</t>
  </si>
  <si>
    <t>Engenheiro - Profissional Médio</t>
  </si>
  <si>
    <t>Engenheiro - Profissional Júnior</t>
  </si>
  <si>
    <t>Engenheiro - Profissional Trainee</t>
  </si>
  <si>
    <t>Técnico - Profissional Especial</t>
  </si>
  <si>
    <t>Técnico - Profissional Senior</t>
  </si>
  <si>
    <t>Técnico - Profissional Pleno</t>
  </si>
  <si>
    <t>Técnico - Profissional Júnior</t>
  </si>
  <si>
    <t>Assistente Administrativo</t>
  </si>
  <si>
    <t>Ajudante Administrativo</t>
  </si>
  <si>
    <t>Telefone - dispêndio mensal</t>
  </si>
  <si>
    <t>Internet - dispêndio mensal</t>
  </si>
  <si>
    <t>Mobiliário de escritório</t>
  </si>
  <si>
    <t>Diárias Codevasf - Capital</t>
  </si>
  <si>
    <t>-</t>
  </si>
  <si>
    <t>Und</t>
  </si>
  <si>
    <t>Deslocamento</t>
  </si>
  <si>
    <t>COTAÇÕES DE PASSAGENS AÉREAS E TERRESTRES</t>
  </si>
  <si>
    <t>Processo:</t>
  </si>
  <si>
    <t>Data da Pesquisa:</t>
  </si>
  <si>
    <t>Período Pesquisado:</t>
  </si>
  <si>
    <t>TRECHO:</t>
  </si>
  <si>
    <t>SEDE - BSB - SEDE  (AÉREO)</t>
  </si>
  <si>
    <t>TRECHO</t>
  </si>
  <si>
    <t>Valor  Unitário</t>
  </si>
  <si>
    <t>GOL</t>
  </si>
  <si>
    <t>AZUL</t>
  </si>
  <si>
    <t>CWB-BSB-CWB</t>
  </si>
  <si>
    <t>VALOR DO TRECHO SEDE - BSB - SEDE  (AÉREO):</t>
  </si>
  <si>
    <r>
      <rPr>
        <b/>
        <sz val="10"/>
        <rFont val="Times New Roman"/>
        <family val="1"/>
      </rPr>
      <t>CUSTO
UNITÁRIO (R$)</t>
    </r>
  </si>
  <si>
    <t>Contratação Consultoria de Energia</t>
  </si>
  <si>
    <t>P8061</t>
  </si>
  <si>
    <t>P8066</t>
  </si>
  <si>
    <t>P8065</t>
  </si>
  <si>
    <t>P8151</t>
  </si>
  <si>
    <t>P8147</t>
  </si>
  <si>
    <t>P8143</t>
  </si>
  <si>
    <t>P8155</t>
  </si>
  <si>
    <t>P8026</t>
  </si>
  <si>
    <t>P8025</t>
  </si>
  <si>
    <t>Valor mensal (R$)</t>
  </si>
  <si>
    <t>56.11.07/SUDECAP</t>
  </si>
  <si>
    <t>LATAM</t>
  </si>
  <si>
    <t>C -TOTAL OUTRAS DESPESAS (R$):</t>
  </si>
  <si>
    <t xml:space="preserve">Consultor Especialista em Regulação do Setor Elétrico </t>
  </si>
  <si>
    <t>4. REMUNERAÇÃO DA EMPRESA (LUCRO) = 5,00% SOBRE OS ITENS DE CUSTOS DIRETOS + CUSTO DE ADMINISTRAÇÃO</t>
  </si>
  <si>
    <t>ESTE ORÇAMENTO FOI CALCULADO COM OS SEGUINTES % MÁXIMOS DE ENCARGOS SOCIAIS E CUSTOS INDIRETOS:</t>
  </si>
  <si>
    <t>1. ENCARGOS SOCIAIS DE AUTÔNOMOS = 20% SOBRE O SALÁRIO MENSAL</t>
  </si>
  <si>
    <t>2. ENCARGOS SOCIAIS DA EQUIPE COM VÍNCULO = 113,83% SOBRE O SALÁRIO MENSAL</t>
  </si>
  <si>
    <t>3. CUSTO DE ADMINISTRAÇÃO = 25,00% SOBRE O TOTAL DE SALÁRIOS DA EQUIPE (A1 + A2)</t>
  </si>
  <si>
    <r>
      <rPr>
        <sz val="10"/>
        <rFont val="Times New Roman"/>
        <family val="1"/>
      </rPr>
      <t xml:space="preserve">5. </t>
    </r>
    <r>
      <rPr>
        <b/>
        <sz val="10"/>
        <rFont val="Times New Roman"/>
        <family val="1"/>
      </rPr>
      <t xml:space="preserve">DF </t>
    </r>
    <r>
      <rPr>
        <sz val="10"/>
        <rFont val="Times New Roman"/>
        <family val="1"/>
      </rPr>
      <t>= A SOMA DOS TRIBUTOS (EX: ISS 5,00 + PIS 1,65 + COFINS 7,60 = 14,25%)</t>
    </r>
  </si>
  <si>
    <r>
      <rPr>
        <sz val="10"/>
        <rFont val="Times New Roman"/>
        <family val="1"/>
      </rPr>
      <t xml:space="preserve">6. </t>
    </r>
    <r>
      <rPr>
        <b/>
        <sz val="10"/>
        <rFont val="Times New Roman"/>
        <family val="1"/>
      </rPr>
      <t xml:space="preserve">DF' </t>
    </r>
    <r>
      <rPr>
        <sz val="10"/>
        <rFont val="Times New Roman"/>
        <family val="1"/>
      </rPr>
      <t>= UTILIZADO NA LINHA "K" SERÁ CALCULADO APLICANDO A SEGUINTE FÓRMULA:</t>
    </r>
  </si>
  <si>
    <r>
      <rPr>
        <b/>
        <sz val="10"/>
        <rFont val="Times New Roman"/>
        <family val="1"/>
      </rPr>
      <t xml:space="preserve">DF' </t>
    </r>
    <r>
      <rPr>
        <sz val="10"/>
        <rFont val="Times New Roman"/>
        <family val="1"/>
      </rPr>
      <t>= { [ 1 / ( 1 - DF) ] - 1 } x 100</t>
    </r>
  </si>
  <si>
    <r>
      <rPr>
        <b/>
        <sz val="10"/>
        <rFont val="Times New Roman"/>
        <family val="1"/>
      </rPr>
      <t xml:space="preserve">DF' </t>
    </r>
    <r>
      <rPr>
        <sz val="10"/>
        <rFont val="Times New Roman"/>
        <family val="1"/>
      </rPr>
      <t>= { [ 1 / ( 1 - 0,1425 ) ] - 1 } x 100</t>
    </r>
  </si>
  <si>
    <r>
      <rPr>
        <sz val="10"/>
        <rFont val="Times New Roman"/>
        <family val="1"/>
      </rPr>
      <t xml:space="preserve">7. </t>
    </r>
    <r>
      <rPr>
        <b/>
        <sz val="10"/>
        <rFont val="Times New Roman"/>
        <family val="1"/>
      </rPr>
      <t xml:space="preserve">NÃO </t>
    </r>
    <r>
      <rPr>
        <sz val="10"/>
        <rFont val="Times New Roman"/>
        <family val="1"/>
      </rPr>
      <t>foram incluídos os tributos IRPJ e CSLL, em cumprimento ao Acórdão nº 325/2007 – TCU – Plenário.</t>
    </r>
  </si>
  <si>
    <t>SERVIÇOS DE CONSULTORIA PARA A COMPRA OU VENDA DO EXCEDENTE DE ENERGIA ELÉTRICA, ASSESSORAMENTO NA GESTÃO DE CONTRATOS E NA REPRESENTAÇÃO JUNTO À CÂMARA DE COMERCIALIZAÇÃO DE ENERGIA ELÉTRICA – CCEE E SERVIÇOS DE INFORMAÇÃO E TRANSFERÊNCIA DE CONHECIMENTO NO ÂMBITO DAS ATIVIDADES DE OPERAÇÃO DO PROJETO DE INTEGRAÇÃO DO RIO SÃO FRANCISCO COM AS BACIAS HIDROGRÁFICAS DO NORDESTE SETENTRIONAL – PISF.</t>
  </si>
  <si>
    <t>Ministério da Integração e do Desenvolvimento Regional
Companhia de Desenvolvimento dos Vales do São Francisco e Parnaíba - Codevasf</t>
  </si>
  <si>
    <t>Ministério da Integração e do Desenvolvimento Regional
Companhia de Desenvolvimento dos Vales do São Francisco e do Parnaíba</t>
  </si>
  <si>
    <t>Engenheiro Especialista em previsões do Mercado Livre</t>
  </si>
  <si>
    <t xml:space="preserve">Observações: </t>
  </si>
  <si>
    <t>Tabela Consultiva DNIT - 10/2022</t>
  </si>
  <si>
    <t>Tabela de Diária da Codevasf</t>
  </si>
  <si>
    <t>COMPESA/PE - 01/2023</t>
  </si>
  <si>
    <t>ORSE/SE - 01/2023</t>
  </si>
  <si>
    <t>1- Sistemas oficiais de referência de preços utilizados:</t>
  </si>
  <si>
    <t>Companhia Aérea + Taxas Aeroportuárias</t>
  </si>
  <si>
    <t>SP - BSB - SP</t>
  </si>
  <si>
    <t>RJ - BSB - RJ</t>
  </si>
  <si>
    <t>Para a definição dos Encargos Sociais e Benefícios, utilizou-se o livro “Cálculos e Parâmetros” do SINAPI 5ª Edição, janeiro/2023, para o DF.</t>
  </si>
  <si>
    <t>SUDECAP/MG - 02/2023</t>
  </si>
  <si>
    <t>B8953/COMPESA</t>
  </si>
  <si>
    <t>DO ITEM A1</t>
  </si>
  <si>
    <t xml:space="preserve">B1 - TAXA DE     </t>
  </si>
  <si>
    <t>DO ITEM A2</t>
  </si>
  <si>
    <t xml:space="preserve">B2 - TAXA DE    </t>
  </si>
  <si>
    <t>TOTAL CUSTOS DIRETOS (A+B+C) (R$):</t>
  </si>
  <si>
    <t xml:space="preserve">D - CUSTO DE ADMINISTRAÇÃO - TAXA DE </t>
  </si>
  <si>
    <t>DO ITEM A</t>
  </si>
  <si>
    <t>DOS ITENS (A + B + C)</t>
  </si>
  <si>
    <t>DOS ITENS (A + B + C + D + E)</t>
  </si>
  <si>
    <t>F - DESPESAS FISCAIS - TAXA DE</t>
  </si>
  <si>
    <t xml:space="preserve">D -  CUSTO DE ADMINISTRAÇÃO </t>
  </si>
  <si>
    <t>E - REMUNERAÇÃO DE ESCRITÓRIO (LUCRO) - TAXA DE</t>
  </si>
  <si>
    <t>E - REMUNERAÇÃO DA EMPRESA (LUCRO)</t>
  </si>
  <si>
    <t xml:space="preserve">F - DESPESAS FISCAIS </t>
  </si>
  <si>
    <t>Mediana</t>
  </si>
  <si>
    <t>Média</t>
  </si>
  <si>
    <t>G - TOTAL DE RELATÓRIOS MENSAL</t>
  </si>
  <si>
    <t>CONTRATAÇÃO DE SERVIÇO DE CONSULTORIA PARA REALIZAÇÃO DE ESTUDO DE MODELAGEM TÉCNICA, ECONÔMICA-FINANCEIRA JUNTO AO MERCADO DE ENERGIA ELÉTRICA E DA CÂMARA DE COMERCIALIZAÇÃO DE ENERGIA ELÉTRICA (CCEE), EM DECORRÊNCIA DA DESESTATIZAÇÃO DA ELETROBRÁS (LEI 14.182/2021) E DO CONSUMO DE ENERGIA ELÉTRICA DO PROJETO DE INTEGRAÇÃO DO RIO SÃO FRANCISCO COM AS BACIAS HIDROGRÁFICAS DO NORDESTE SETENTRIONAL – PISF, COM TRANSFERÊNCIA DE CONHECIMENTO</t>
  </si>
  <si>
    <t>Relatório Mensal (Andamento e Parcial)(Modelagem Mercado de energia (Contrato x Consumo x Média Móvel)</t>
  </si>
  <si>
    <t>Relatório Final (Andamento e Parcial)(Modelagem Geral)/Treinamento 2/Apresentação Geral a Presidência</t>
  </si>
  <si>
    <t>Relatório Final Atualização 1 do Modelo/Treinamento 3</t>
  </si>
  <si>
    <t>Relatório Mensal (Andamento e Parcial)(Modelagem Arcabouço Orçamentário/Financeiro - Treinamento 1/Apresentação</t>
  </si>
  <si>
    <t>Data-base: julho/2023</t>
  </si>
  <si>
    <t>P8060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</si>
</sst>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8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MT"/>
    </font>
    <font>
      <sz val="10"/>
      <color rgb="FF000000"/>
      <name val="Arial MT"/>
      <family val="2"/>
    </font>
    <font>
      <b/>
      <sz val="10"/>
      <color rgb="FF000000"/>
      <name val="Arial"/>
      <family val="2"/>
    </font>
    <font>
      <sz val="10"/>
      <name val="Arial MT"/>
      <family val="2"/>
    </font>
    <font>
      <b/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sz val="10"/>
      <name val="MS Sans Serif"/>
      <family val="2"/>
    </font>
    <font>
      <b/>
      <sz val="10"/>
      <color rgb="FF000000"/>
      <name val="Source Sans Pro"/>
      <family val="2"/>
    </font>
    <font>
      <b/>
      <sz val="8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b/>
      <sz val="12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1F1F1"/>
      </patternFill>
    </fill>
    <fill>
      <patternFill patternType="solid">
        <fgColor rgb="FFBEBEB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rgb="FF000000"/>
      </right>
      <top style="thin">
        <color theme="1"/>
      </top>
      <bottom/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9" fontId="16" fillId="0" borderId="0" applyFont="0" applyFill="0" applyBorder="0" applyAlignment="0" applyProtection="0"/>
  </cellStyleXfs>
  <cellXfs count="222">
    <xf numFmtId="0" fontId="0" fillId="0" borderId="0" xfId="0" applyAlignment="1">
      <alignment horizontal="left" vertical="top"/>
    </xf>
    <xf numFmtId="0" fontId="3" fillId="5" borderId="0" xfId="0" applyFont="1" applyFill="1" applyAlignment="1">
      <alignment horizontal="left" vertical="top" wrapText="1"/>
    </xf>
    <xf numFmtId="4" fontId="4" fillId="5" borderId="0" xfId="0" applyNumberFormat="1" applyFont="1" applyFill="1" applyAlignment="1">
      <alignment horizontal="right" vertical="center" shrinkToFit="1"/>
    </xf>
    <xf numFmtId="4" fontId="5" fillId="6" borderId="2" xfId="0" applyNumberFormat="1" applyFont="1" applyFill="1" applyBorder="1" applyAlignment="1">
      <alignment horizontal="right" vertical="top" shrinkToFit="1"/>
    </xf>
    <xf numFmtId="0" fontId="8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left" vertical="top"/>
    </xf>
    <xf numFmtId="0" fontId="9" fillId="6" borderId="2" xfId="0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horizontal="right" vertical="top" wrapText="1"/>
    </xf>
    <xf numFmtId="0" fontId="10" fillId="5" borderId="0" xfId="0" applyFont="1" applyFill="1" applyAlignment="1">
      <alignment horizontal="left" vertical="top" wrapText="1"/>
    </xf>
    <xf numFmtId="4" fontId="11" fillId="6" borderId="2" xfId="0" applyNumberFormat="1" applyFont="1" applyFill="1" applyBorder="1" applyAlignment="1">
      <alignment horizontal="right" vertical="top" shrinkToFit="1"/>
    </xf>
    <xf numFmtId="4" fontId="4" fillId="5" borderId="0" xfId="0" applyNumberFormat="1" applyFont="1" applyFill="1" applyAlignment="1">
      <alignment horizontal="right" vertical="top" shrinkToFit="1"/>
    </xf>
    <xf numFmtId="4" fontId="5" fillId="7" borderId="0" xfId="0" applyNumberFormat="1" applyFont="1" applyFill="1" applyAlignment="1">
      <alignment horizontal="right" vertical="top" shrinkToFit="1"/>
    </xf>
    <xf numFmtId="2" fontId="4" fillId="5" borderId="0" xfId="0" applyNumberFormat="1" applyFont="1" applyFill="1" applyAlignment="1">
      <alignment horizontal="right" vertical="top" shrinkToFit="1"/>
    </xf>
    <xf numFmtId="0" fontId="3" fillId="5" borderId="2" xfId="0" applyFont="1" applyFill="1" applyBorder="1" applyAlignment="1">
      <alignment horizontal="left" vertical="top" wrapText="1"/>
    </xf>
    <xf numFmtId="0" fontId="8" fillId="5" borderId="0" xfId="0" applyFont="1" applyFill="1" applyAlignment="1">
      <alignment horizontal="left" wrapText="1"/>
    </xf>
    <xf numFmtId="0" fontId="8" fillId="5" borderId="0" xfId="0" applyFont="1" applyFill="1" applyAlignment="1">
      <alignment horizontal="left" vertical="top" wrapText="1" indent="1"/>
    </xf>
    <xf numFmtId="0" fontId="9" fillId="6" borderId="4" xfId="0" applyFont="1" applyFill="1" applyBorder="1" applyAlignment="1">
      <alignment horizontal="right" vertical="top" wrapText="1"/>
    </xf>
    <xf numFmtId="4" fontId="8" fillId="5" borderId="0" xfId="0" applyNumberFormat="1" applyFont="1" applyFill="1" applyAlignment="1">
      <alignment horizontal="right" vertical="top" shrinkToFit="1"/>
    </xf>
    <xf numFmtId="4" fontId="11" fillId="7" borderId="2" xfId="0" applyNumberFormat="1" applyFont="1" applyFill="1" applyBorder="1" applyAlignment="1">
      <alignment horizontal="right" vertical="top" shrinkToFit="1"/>
    </xf>
    <xf numFmtId="2" fontId="8" fillId="5" borderId="0" xfId="0" applyNumberFormat="1" applyFont="1" applyFill="1" applyAlignment="1">
      <alignment horizontal="right" vertical="top" shrinkToFit="1"/>
    </xf>
    <xf numFmtId="4" fontId="11" fillId="5" borderId="0" xfId="0" applyNumberFormat="1" applyFont="1" applyFill="1" applyAlignment="1">
      <alignment horizontal="right" vertical="top" shrinkToFit="1"/>
    </xf>
    <xf numFmtId="1" fontId="8" fillId="5" borderId="0" xfId="0" applyNumberFormat="1" applyFont="1" applyFill="1" applyAlignment="1">
      <alignment horizontal="right" vertical="top" shrinkToFit="1"/>
    </xf>
    <xf numFmtId="0" fontId="10" fillId="5" borderId="2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9" fillId="7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right" vertical="top" wrapText="1"/>
    </xf>
    <xf numFmtId="0" fontId="10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2" fontId="8" fillId="5" borderId="0" xfId="0" applyNumberFormat="1" applyFont="1" applyFill="1" applyAlignment="1">
      <alignment horizontal="center" vertical="center" shrinkToFit="1"/>
    </xf>
    <xf numFmtId="4" fontId="8" fillId="5" borderId="0" xfId="0" applyNumberFormat="1" applyFont="1" applyFill="1" applyAlignment="1">
      <alignment horizontal="center" vertical="center" shrinkToFit="1"/>
    </xf>
    <xf numFmtId="4" fontId="11" fillId="7" borderId="2" xfId="0" applyNumberFormat="1" applyFont="1" applyFill="1" applyBorder="1" applyAlignment="1">
      <alignment horizontal="center" vertical="center" shrinkToFit="1"/>
    </xf>
    <xf numFmtId="0" fontId="9" fillId="7" borderId="0" xfId="0" applyFont="1" applyFill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right" vertical="center" wrapText="1"/>
    </xf>
    <xf numFmtId="4" fontId="11" fillId="6" borderId="2" xfId="0" applyNumberFormat="1" applyFont="1" applyFill="1" applyBorder="1" applyAlignment="1">
      <alignment horizontal="center" vertical="center" shrinkToFit="1"/>
    </xf>
    <xf numFmtId="0" fontId="9" fillId="6" borderId="4" xfId="0" applyFont="1" applyFill="1" applyBorder="1" applyAlignment="1">
      <alignment horizontal="left" vertical="top" wrapText="1" indent="1"/>
    </xf>
    <xf numFmtId="0" fontId="10" fillId="5" borderId="0" xfId="0" applyFont="1" applyFill="1" applyAlignment="1">
      <alignment horizontal="left" vertical="top" wrapText="1" indent="3"/>
    </xf>
    <xf numFmtId="0" fontId="10" fillId="5" borderId="0" xfId="0" applyFont="1" applyFill="1" applyAlignment="1">
      <alignment horizontal="center" vertical="top" wrapText="1"/>
    </xf>
    <xf numFmtId="1" fontId="8" fillId="5" borderId="0" xfId="0" applyNumberFormat="1" applyFont="1" applyFill="1" applyAlignment="1">
      <alignment horizontal="center" vertical="top" shrinkToFit="1"/>
    </xf>
    <xf numFmtId="0" fontId="7" fillId="7" borderId="4" xfId="0" applyFont="1" applyFill="1" applyBorder="1" applyAlignment="1">
      <alignment horizontal="center" vertical="top" wrapText="1"/>
    </xf>
    <xf numFmtId="1" fontId="4" fillId="5" borderId="0" xfId="0" applyNumberFormat="1" applyFont="1" applyFill="1" applyAlignment="1">
      <alignment horizontal="right" vertical="center" shrinkToFit="1"/>
    </xf>
    <xf numFmtId="0" fontId="7" fillId="7" borderId="4" xfId="0" applyFont="1" applyFill="1" applyBorder="1" applyAlignment="1">
      <alignment horizontal="right" vertical="top" wrapText="1" indent="3"/>
    </xf>
    <xf numFmtId="1" fontId="4" fillId="5" borderId="0" xfId="0" applyNumberFormat="1" applyFont="1" applyFill="1" applyAlignment="1">
      <alignment horizontal="right" vertical="top" shrinkToFit="1"/>
    </xf>
    <xf numFmtId="0" fontId="8" fillId="0" borderId="0" xfId="0" applyFont="1" applyAlignment="1">
      <alignment horizontal="left" vertical="top"/>
    </xf>
    <xf numFmtId="0" fontId="8" fillId="5" borderId="0" xfId="0" applyFont="1" applyFill="1" applyAlignment="1">
      <alignment horizontal="center" vertical="top" wrapText="1"/>
    </xf>
    <xf numFmtId="10" fontId="8" fillId="5" borderId="0" xfId="0" applyNumberFormat="1" applyFont="1" applyFill="1" applyAlignment="1">
      <alignment horizontal="left" vertical="top" indent="2" shrinkToFit="1"/>
    </xf>
    <xf numFmtId="0" fontId="8" fillId="5" borderId="0" xfId="0" applyFont="1" applyFill="1" applyAlignment="1">
      <alignment horizontal="left" vertical="top" wrapText="1"/>
    </xf>
    <xf numFmtId="0" fontId="9" fillId="6" borderId="2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top" wrapText="1"/>
    </xf>
    <xf numFmtId="0" fontId="9" fillId="7" borderId="2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left" vertical="center" wrapText="1"/>
    </xf>
    <xf numFmtId="10" fontId="11" fillId="6" borderId="2" xfId="0" applyNumberFormat="1" applyFont="1" applyFill="1" applyBorder="1" applyAlignment="1">
      <alignment horizontal="left" vertical="top" indent="2" shrinkToFit="1"/>
    </xf>
    <xf numFmtId="10" fontId="11" fillId="6" borderId="2" xfId="0" applyNumberFormat="1" applyFont="1" applyFill="1" applyBorder="1" applyAlignment="1">
      <alignment horizontal="left" vertical="top" indent="1" shrinkToFit="1"/>
    </xf>
    <xf numFmtId="1" fontId="8" fillId="0" borderId="2" xfId="0" applyNumberFormat="1" applyFont="1" applyBorder="1" applyAlignment="1">
      <alignment horizontal="center" vertical="top" shrinkToFi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10" fillId="5" borderId="0" xfId="0" applyFont="1" applyFill="1" applyAlignment="1">
      <alignment horizontal="left" vertical="top" wrapText="1" indent="4"/>
    </xf>
    <xf numFmtId="4" fontId="8" fillId="5" borderId="0" xfId="0" applyNumberFormat="1" applyFont="1" applyFill="1" applyAlignment="1">
      <alignment horizontal="center" vertical="top" shrinkToFit="1"/>
    </xf>
    <xf numFmtId="4" fontId="11" fillId="6" borderId="3" xfId="0" applyNumberFormat="1" applyFont="1" applyFill="1" applyBorder="1" applyAlignment="1">
      <alignment horizontal="center" vertical="top" shrinkToFit="1"/>
    </xf>
    <xf numFmtId="0" fontId="9" fillId="5" borderId="0" xfId="0" applyFont="1" applyFill="1" applyAlignment="1">
      <alignment horizontal="center" vertical="top" wrapText="1"/>
    </xf>
    <xf numFmtId="2" fontId="8" fillId="5" borderId="0" xfId="0" applyNumberFormat="1" applyFont="1" applyFill="1" applyAlignment="1">
      <alignment horizontal="center" vertical="top" shrinkToFit="1"/>
    </xf>
    <xf numFmtId="0" fontId="9" fillId="5" borderId="4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164" fontId="8" fillId="5" borderId="0" xfId="0" applyNumberFormat="1" applyFont="1" applyFill="1" applyAlignment="1">
      <alignment horizontal="right" vertical="top" indent="2" shrinkToFit="1"/>
    </xf>
    <xf numFmtId="4" fontId="5" fillId="7" borderId="5" xfId="0" applyNumberFormat="1" applyFont="1" applyFill="1" applyBorder="1" applyAlignment="1">
      <alignment horizontal="right" vertical="top" shrinkToFit="1"/>
    </xf>
    <xf numFmtId="2" fontId="8" fillId="5" borderId="0" xfId="0" applyNumberFormat="1" applyFont="1" applyFill="1" applyAlignment="1">
      <alignment horizontal="right" vertical="top" indent="1" shrinkToFit="1"/>
    </xf>
    <xf numFmtId="2" fontId="11" fillId="5" borderId="0" xfId="0" applyNumberFormat="1" applyFont="1" applyFill="1" applyAlignment="1">
      <alignment horizontal="center" vertical="top" shrinkToFit="1"/>
    </xf>
    <xf numFmtId="0" fontId="9" fillId="7" borderId="10" xfId="0" applyFont="1" applyFill="1" applyBorder="1" applyAlignment="1">
      <alignment horizontal="center" vertical="top" wrapText="1"/>
    </xf>
    <xf numFmtId="2" fontId="11" fillId="6" borderId="11" xfId="0" applyNumberFormat="1" applyFont="1" applyFill="1" applyBorder="1" applyAlignment="1">
      <alignment horizontal="center" vertical="top" shrinkToFit="1"/>
    </xf>
    <xf numFmtId="0" fontId="9" fillId="5" borderId="0" xfId="0" applyFont="1" applyFill="1" applyAlignment="1">
      <alignment vertical="top" wrapText="1"/>
    </xf>
    <xf numFmtId="0" fontId="9" fillId="5" borderId="0" xfId="0" applyFont="1" applyFill="1" applyAlignment="1">
      <alignment horizontal="left" vertical="top" wrapText="1"/>
    </xf>
    <xf numFmtId="0" fontId="8" fillId="5" borderId="4" xfId="0" applyFont="1" applyFill="1" applyBorder="1" applyAlignment="1">
      <alignment horizontal="left" vertical="center"/>
    </xf>
    <xf numFmtId="10" fontId="8" fillId="0" borderId="2" xfId="0" applyNumberFormat="1" applyFont="1" applyBorder="1" applyAlignment="1">
      <alignment horizontal="center" vertical="center" shrinkToFit="1"/>
    </xf>
    <xf numFmtId="1" fontId="13" fillId="3" borderId="4" xfId="0" applyNumberFormat="1" applyFont="1" applyFill="1" applyBorder="1" applyAlignment="1">
      <alignment horizontal="center" vertical="top" shrinkToFit="1"/>
    </xf>
    <xf numFmtId="0" fontId="9" fillId="7" borderId="9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left" vertical="top" wrapText="1" inden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left" vertical="center" wrapText="1"/>
    </xf>
    <xf numFmtId="0" fontId="8" fillId="6" borderId="0" xfId="0" applyFont="1" applyFill="1" applyAlignment="1">
      <alignment horizontal="left" vertical="top" wrapText="1"/>
    </xf>
    <xf numFmtId="0" fontId="10" fillId="5" borderId="3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wrapText="1"/>
    </xf>
    <xf numFmtId="0" fontId="8" fillId="5" borderId="4" xfId="0" applyFont="1" applyFill="1" applyBorder="1" applyAlignment="1">
      <alignment horizontal="left" wrapText="1"/>
    </xf>
    <xf numFmtId="4" fontId="14" fillId="4" borderId="4" xfId="0" applyNumberFormat="1" applyFont="1" applyFill="1" applyBorder="1" applyAlignment="1">
      <alignment horizontal="center" vertical="center" shrinkToFit="1"/>
    </xf>
    <xf numFmtId="2" fontId="8" fillId="5" borderId="4" xfId="0" applyNumberFormat="1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15" fillId="0" borderId="0" xfId="0" applyFont="1"/>
    <xf numFmtId="0" fontId="8" fillId="5" borderId="0" xfId="0" applyFont="1" applyFill="1" applyAlignment="1">
      <alignment horizontal="center" vertical="top"/>
    </xf>
    <xf numFmtId="0" fontId="8" fillId="5" borderId="4" xfId="0" applyFont="1" applyFill="1" applyBorder="1" applyAlignment="1">
      <alignment horizontal="left" vertical="top"/>
    </xf>
    <xf numFmtId="4" fontId="8" fillId="0" borderId="0" xfId="0" applyNumberFormat="1" applyFont="1" applyAlignment="1">
      <alignment horizontal="center" vertical="top" shrinkToFit="1"/>
    </xf>
    <xf numFmtId="0" fontId="2" fillId="5" borderId="0" xfId="0" applyFont="1" applyFill="1"/>
    <xf numFmtId="0" fontId="1" fillId="5" borderId="0" xfId="0" applyFont="1" applyFill="1"/>
    <xf numFmtId="10" fontId="4" fillId="5" borderId="0" xfId="2" applyNumberFormat="1" applyFont="1" applyFill="1" applyAlignment="1">
      <alignment horizontal="center" vertical="top" shrinkToFit="1"/>
    </xf>
    <xf numFmtId="10" fontId="5" fillId="6" borderId="2" xfId="2" applyNumberFormat="1" applyFont="1" applyFill="1" applyBorder="1" applyAlignment="1">
      <alignment horizontal="center" vertical="top" shrinkToFit="1"/>
    </xf>
    <xf numFmtId="0" fontId="17" fillId="5" borderId="0" xfId="0" applyFont="1" applyFill="1" applyAlignment="1">
      <alignment horizontal="left" vertical="top"/>
    </xf>
    <xf numFmtId="0" fontId="10" fillId="5" borderId="0" xfId="0" applyFont="1" applyFill="1" applyAlignment="1">
      <alignment vertical="top" wrapText="1"/>
    </xf>
    <xf numFmtId="10" fontId="10" fillId="5" borderId="0" xfId="0" applyNumberFormat="1" applyFont="1" applyFill="1" applyAlignment="1">
      <alignment horizontal="left" vertical="top" wrapText="1"/>
    </xf>
    <xf numFmtId="9" fontId="10" fillId="5" borderId="3" xfId="0" applyNumberFormat="1" applyFont="1" applyFill="1" applyBorder="1" applyAlignment="1">
      <alignment horizontal="left" vertical="top" wrapText="1"/>
    </xf>
    <xf numFmtId="9" fontId="10" fillId="5" borderId="0" xfId="0" applyNumberFormat="1" applyFont="1" applyFill="1" applyAlignment="1">
      <alignment horizontal="left" vertical="top" wrapText="1"/>
    </xf>
    <xf numFmtId="10" fontId="4" fillId="5" borderId="0" xfId="0" applyNumberFormat="1" applyFont="1" applyFill="1" applyAlignment="1">
      <alignment horizontal="center" vertical="center" shrinkToFit="1"/>
    </xf>
    <xf numFmtId="10" fontId="5" fillId="6" borderId="2" xfId="0" applyNumberFormat="1" applyFont="1" applyFill="1" applyBorder="1" applyAlignment="1">
      <alignment horizontal="center" vertical="top" shrinkToFit="1"/>
    </xf>
    <xf numFmtId="0" fontId="6" fillId="5" borderId="0" xfId="0" applyFont="1" applyFill="1" applyAlignment="1">
      <alignment vertical="top" wrapText="1"/>
    </xf>
    <xf numFmtId="9" fontId="6" fillId="5" borderId="0" xfId="0" applyNumberFormat="1" applyFont="1" applyFill="1" applyAlignment="1">
      <alignment horizontal="left" vertical="top" wrapText="1"/>
    </xf>
    <xf numFmtId="9" fontId="3" fillId="5" borderId="0" xfId="0" applyNumberFormat="1" applyFont="1" applyFill="1" applyAlignment="1">
      <alignment horizontal="left" vertical="top" wrapText="1"/>
    </xf>
    <xf numFmtId="10" fontId="3" fillId="5" borderId="0" xfId="0" applyNumberFormat="1" applyFont="1" applyFill="1" applyAlignment="1">
      <alignment horizontal="left" vertical="top" wrapText="1"/>
    </xf>
    <xf numFmtId="4" fontId="8" fillId="5" borderId="0" xfId="0" applyNumberFormat="1" applyFont="1" applyFill="1" applyAlignment="1">
      <alignment horizontal="left" vertical="top"/>
    </xf>
    <xf numFmtId="4" fontId="4" fillId="0" borderId="0" xfId="0" applyNumberFormat="1" applyFont="1" applyFill="1" applyAlignment="1">
      <alignment horizontal="right" vertical="top" shrinkToFit="1"/>
    </xf>
    <xf numFmtId="0" fontId="3" fillId="6" borderId="14" xfId="0" applyFont="1" applyFill="1" applyBorder="1" applyAlignment="1">
      <alignment horizontal="left" vertical="top" wrapText="1"/>
    </xf>
    <xf numFmtId="0" fontId="7" fillId="6" borderId="15" xfId="0" applyFont="1" applyFill="1" applyBorder="1" applyAlignment="1">
      <alignment horizontal="left" vertical="top" wrapText="1"/>
    </xf>
    <xf numFmtId="0" fontId="10" fillId="6" borderId="14" xfId="0" applyFont="1" applyFill="1" applyBorder="1" applyAlignment="1">
      <alignment horizontal="left" vertical="top" wrapText="1"/>
    </xf>
    <xf numFmtId="0" fontId="9" fillId="6" borderId="15" xfId="0" applyFont="1" applyFill="1" applyBorder="1" applyAlignment="1">
      <alignment horizontal="left" vertical="top" wrapText="1"/>
    </xf>
    <xf numFmtId="0" fontId="9" fillId="6" borderId="15" xfId="0" applyFont="1" applyFill="1" applyBorder="1" applyAlignment="1">
      <alignment horizontal="left" vertical="top" wrapText="1" indent="1"/>
    </xf>
    <xf numFmtId="0" fontId="9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5" borderId="0" xfId="0" applyFont="1" applyFill="1" applyAlignment="1">
      <alignment horizontal="left" vertical="center" wrapText="1"/>
    </xf>
    <xf numFmtId="0" fontId="9" fillId="6" borderId="2" xfId="0" applyFont="1" applyFill="1" applyBorder="1" applyAlignment="1">
      <alignment horizontal="center" vertical="top" wrapText="1"/>
    </xf>
    <xf numFmtId="0" fontId="8" fillId="5" borderId="0" xfId="0" applyFont="1" applyFill="1" applyAlignment="1">
      <alignment horizontal="left" wrapText="1"/>
    </xf>
    <xf numFmtId="0" fontId="8" fillId="5" borderId="4" xfId="0" applyFont="1" applyFill="1" applyBorder="1" applyAlignment="1">
      <alignment horizontal="center" vertical="top" wrapText="1"/>
    </xf>
    <xf numFmtId="49" fontId="7" fillId="6" borderId="3" xfId="0" applyNumberFormat="1" applyFont="1" applyFill="1" applyBorder="1" applyAlignment="1">
      <alignment horizontal="left" vertical="distributed" wrapText="1"/>
    </xf>
    <xf numFmtId="49" fontId="7" fillId="6" borderId="4" xfId="0" applyNumberFormat="1" applyFont="1" applyFill="1" applyBorder="1" applyAlignment="1">
      <alignment horizontal="left" vertical="distributed" wrapText="1"/>
    </xf>
    <xf numFmtId="0" fontId="7" fillId="6" borderId="2" xfId="0" applyFont="1" applyFill="1" applyBorder="1" applyAlignment="1">
      <alignment horizontal="center" vertical="top" wrapText="1"/>
    </xf>
    <xf numFmtId="0" fontId="7" fillId="7" borderId="2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 indent="2"/>
    </xf>
    <xf numFmtId="0" fontId="7" fillId="7" borderId="5" xfId="0" applyFont="1" applyFill="1" applyBorder="1" applyAlignment="1">
      <alignment horizontal="left" vertical="top" wrapText="1" indent="32"/>
    </xf>
    <xf numFmtId="0" fontId="7" fillId="7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 indent="32"/>
    </xf>
    <xf numFmtId="0" fontId="7" fillId="6" borderId="2" xfId="0" applyFont="1" applyFill="1" applyBorder="1" applyAlignment="1">
      <alignment horizontal="left" vertical="top" wrapText="1" indent="33"/>
    </xf>
    <xf numFmtId="0" fontId="7" fillId="6" borderId="2" xfId="0" applyFont="1" applyFill="1" applyBorder="1" applyAlignment="1">
      <alignment horizontal="right" vertical="top" wrapText="1"/>
    </xf>
    <xf numFmtId="0" fontId="3" fillId="5" borderId="2" xfId="0" applyFont="1" applyFill="1" applyBorder="1" applyAlignment="1">
      <alignment horizontal="left" vertical="top" wrapText="1"/>
    </xf>
    <xf numFmtId="0" fontId="10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horizontal="right" vertical="top" wrapText="1"/>
    </xf>
    <xf numFmtId="0" fontId="9" fillId="5" borderId="0" xfId="0" applyFont="1" applyFill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center" vertical="top" wrapText="1"/>
    </xf>
    <xf numFmtId="0" fontId="9" fillId="7" borderId="2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left" vertical="top" wrapText="1"/>
    </xf>
    <xf numFmtId="0" fontId="9" fillId="6" borderId="4" xfId="0" applyFont="1" applyFill="1" applyBorder="1" applyAlignment="1">
      <alignment horizontal="left" vertical="top" wrapText="1"/>
    </xf>
    <xf numFmtId="0" fontId="9" fillId="6" borderId="2" xfId="0" applyFont="1" applyFill="1" applyBorder="1" applyAlignment="1">
      <alignment horizontal="left" vertical="top" wrapText="1" indent="19"/>
    </xf>
    <xf numFmtId="0" fontId="8" fillId="5" borderId="2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left" vertical="top" wrapText="1"/>
    </xf>
    <xf numFmtId="0" fontId="9" fillId="6" borderId="2" xfId="0" applyFont="1" applyFill="1" applyBorder="1" applyAlignment="1">
      <alignment horizontal="right" vertical="top" wrapText="1"/>
    </xf>
    <xf numFmtId="0" fontId="9" fillId="6" borderId="2" xfId="0" applyFont="1" applyFill="1" applyBorder="1" applyAlignment="1">
      <alignment horizontal="left" vertical="top" wrapText="1" indent="11"/>
    </xf>
    <xf numFmtId="0" fontId="8" fillId="6" borderId="3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9" fillId="6" borderId="15" xfId="0" applyFont="1" applyFill="1" applyBorder="1" applyAlignment="1">
      <alignment horizontal="left" vertical="top" wrapText="1"/>
    </xf>
    <xf numFmtId="0" fontId="10" fillId="6" borderId="2" xfId="0" applyFont="1" applyFill="1" applyBorder="1" applyAlignment="1">
      <alignment horizontal="right" vertical="top" wrapText="1"/>
    </xf>
    <xf numFmtId="1" fontId="8" fillId="6" borderId="2" xfId="0" applyNumberFormat="1" applyFont="1" applyFill="1" applyBorder="1" applyAlignment="1">
      <alignment horizontal="center" vertical="top" shrinkToFit="1"/>
    </xf>
    <xf numFmtId="0" fontId="10" fillId="6" borderId="14" xfId="0" applyFont="1" applyFill="1" applyBorder="1" applyAlignment="1">
      <alignment horizontal="left" vertical="top" wrapText="1"/>
    </xf>
    <xf numFmtId="0" fontId="10" fillId="6" borderId="3" xfId="0" applyFont="1" applyFill="1" applyBorder="1" applyAlignment="1">
      <alignment horizontal="left" vertical="top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right" vertical="center" wrapText="1"/>
    </xf>
    <xf numFmtId="0" fontId="9" fillId="6" borderId="15" xfId="0" applyFont="1" applyFill="1" applyBorder="1" applyAlignment="1">
      <alignment horizontal="left" vertical="top" wrapText="1" indent="2"/>
    </xf>
    <xf numFmtId="0" fontId="9" fillId="6" borderId="4" xfId="0" applyFont="1" applyFill="1" applyBorder="1" applyAlignment="1">
      <alignment horizontal="left" vertical="top" wrapText="1" indent="2"/>
    </xf>
    <xf numFmtId="0" fontId="8" fillId="5" borderId="0" xfId="0" applyFont="1" applyFill="1" applyAlignment="1">
      <alignment horizontal="center" vertical="top" wrapText="1"/>
    </xf>
    <xf numFmtId="0" fontId="10" fillId="6" borderId="14" xfId="0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left" vertical="top" wrapText="1" indent="1"/>
    </xf>
    <xf numFmtId="0" fontId="9" fillId="7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top" wrapText="1" indent="32"/>
    </xf>
    <xf numFmtId="0" fontId="8" fillId="5" borderId="4" xfId="0" applyFont="1" applyFill="1" applyBorder="1" applyAlignment="1">
      <alignment horizontal="left" wrapText="1"/>
    </xf>
    <xf numFmtId="0" fontId="9" fillId="6" borderId="2" xfId="0" applyFont="1" applyFill="1" applyBorder="1" applyAlignment="1">
      <alignment horizontal="left" vertical="top" wrapText="1" indent="34"/>
    </xf>
    <xf numFmtId="0" fontId="9" fillId="5" borderId="0" xfId="0" applyFont="1" applyFill="1" applyAlignment="1">
      <alignment horizontal="left" vertical="top" wrapText="1" indent="31"/>
    </xf>
    <xf numFmtId="0" fontId="7" fillId="6" borderId="3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7" fillId="6" borderId="15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left" vertical="top" wrapText="1"/>
    </xf>
    <xf numFmtId="0" fontId="7" fillId="7" borderId="3" xfId="0" applyFont="1" applyFill="1" applyBorder="1" applyAlignment="1">
      <alignment horizontal="center" vertical="top" wrapText="1"/>
    </xf>
    <xf numFmtId="0" fontId="7" fillId="7" borderId="3" xfId="0" applyFont="1" applyFill="1" applyBorder="1" applyAlignment="1">
      <alignment horizontal="left" vertical="top" wrapText="1" indent="2"/>
    </xf>
    <xf numFmtId="0" fontId="3" fillId="5" borderId="4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horizontal="left" vertical="top" wrapText="1" indent="27"/>
    </xf>
    <xf numFmtId="0" fontId="6" fillId="6" borderId="14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 indent="13"/>
    </xf>
    <xf numFmtId="0" fontId="9" fillId="5" borderId="0" xfId="0" applyFont="1" applyFill="1" applyAlignment="1">
      <alignment horizontal="center" vertical="top" wrapText="1"/>
    </xf>
    <xf numFmtId="0" fontId="9" fillId="6" borderId="2" xfId="0" applyFont="1" applyFill="1" applyBorder="1" applyAlignment="1">
      <alignment horizontal="left" vertical="top" wrapText="1" indent="31"/>
    </xf>
    <xf numFmtId="0" fontId="9" fillId="6" borderId="3" xfId="0" applyFont="1" applyFill="1" applyBorder="1" applyAlignment="1">
      <alignment horizontal="right" vertical="top" wrapText="1"/>
    </xf>
    <xf numFmtId="0" fontId="10" fillId="5" borderId="5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9" fillId="4" borderId="4" xfId="0" applyFont="1" applyFill="1" applyBorder="1" applyAlignment="1">
      <alignment horizontal="left" vertical="top" wrapText="1" indent="12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 indent="5"/>
    </xf>
    <xf numFmtId="0" fontId="9" fillId="3" borderId="4" xfId="0" applyFont="1" applyFill="1" applyBorder="1" applyAlignment="1">
      <alignment horizontal="left" vertical="center" wrapText="1" indent="5"/>
    </xf>
    <xf numFmtId="0" fontId="9" fillId="3" borderId="3" xfId="0" applyFont="1" applyFill="1" applyBorder="1" applyAlignment="1">
      <alignment horizontal="left" vertical="center" wrapText="1" indent="1"/>
    </xf>
    <xf numFmtId="0" fontId="9" fillId="3" borderId="4" xfId="0" applyFont="1" applyFill="1" applyBorder="1" applyAlignment="1">
      <alignment horizontal="left" vertical="center" wrapText="1" indent="1"/>
    </xf>
    <xf numFmtId="0" fontId="9" fillId="3" borderId="2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0" fontId="9" fillId="6" borderId="6" xfId="0" applyFont="1" applyFill="1" applyBorder="1" applyAlignment="1">
      <alignment horizontal="center" vertical="top" wrapText="1"/>
    </xf>
    <xf numFmtId="0" fontId="9" fillId="6" borderId="7" xfId="0" applyFont="1" applyFill="1" applyBorder="1" applyAlignment="1">
      <alignment horizontal="center" vertical="top" wrapText="1"/>
    </xf>
    <xf numFmtId="0" fontId="9" fillId="6" borderId="8" xfId="0" applyFont="1" applyFill="1" applyBorder="1" applyAlignment="1">
      <alignment horizontal="center" vertical="top" wrapText="1"/>
    </xf>
    <xf numFmtId="0" fontId="9" fillId="7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left" vertical="top" wrapText="1"/>
    </xf>
    <xf numFmtId="0" fontId="9" fillId="6" borderId="12" xfId="0" applyFont="1" applyFill="1" applyBorder="1" applyAlignment="1">
      <alignment horizontal="right" vertical="top" wrapText="1"/>
    </xf>
    <xf numFmtId="0" fontId="9" fillId="6" borderId="13" xfId="0" applyFont="1" applyFill="1" applyBorder="1" applyAlignment="1">
      <alignment horizontal="right" vertical="top" wrapText="1"/>
    </xf>
    <xf numFmtId="0" fontId="9" fillId="7" borderId="7" xfId="0" applyFont="1" applyFill="1" applyBorder="1" applyAlignment="1">
      <alignment horizontal="center" vertical="top" wrapText="1"/>
    </xf>
    <xf numFmtId="0" fontId="9" fillId="7" borderId="10" xfId="0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10" fillId="5" borderId="3" xfId="0" applyFont="1" applyFill="1" applyBorder="1" applyAlignment="1">
      <alignment horizontal="left" vertical="top" wrapText="1"/>
    </xf>
    <xf numFmtId="0" fontId="9" fillId="6" borderId="0" xfId="0" applyFont="1" applyFill="1" applyAlignment="1">
      <alignment horizontal="left" vertical="top" wrapText="1"/>
    </xf>
  </cellXfs>
  <cellStyles count="3">
    <cellStyle name="Normal" xfId="0" builtinId="0"/>
    <cellStyle name="Normal 3" xfId="1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141576</xdr:colOff>
      <xdr:row>0</xdr:row>
      <xdr:rowOff>0</xdr:rowOff>
    </xdr:from>
    <xdr:ext cx="1552956" cy="332231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76" y="0"/>
          <a:ext cx="1552956" cy="332231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31750</xdr:rowOff>
    </xdr:from>
    <xdr:ext cx="1557390" cy="304800"/>
    <xdr:pic>
      <xdr:nvPicPr>
        <xdr:cNvPr id="14" name="image1.jpeg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750"/>
          <a:ext cx="1557390" cy="30480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24892</xdr:colOff>
      <xdr:row>0</xdr:row>
      <xdr:rowOff>0</xdr:rowOff>
    </xdr:from>
    <xdr:ext cx="1406534" cy="275897"/>
    <xdr:pic>
      <xdr:nvPicPr>
        <xdr:cNvPr id="16" name="image1.jpeg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92" y="0"/>
          <a:ext cx="1406534" cy="27589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16221</xdr:colOff>
      <xdr:row>0</xdr:row>
      <xdr:rowOff>39414</xdr:rowOff>
    </xdr:from>
    <xdr:ext cx="1675638" cy="357479"/>
    <xdr:pic>
      <xdr:nvPicPr>
        <xdr:cNvPr id="3" name="image1.jpe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21" y="39414"/>
          <a:ext cx="1675638" cy="35747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</xdr:colOff>
      <xdr:row>0</xdr:row>
      <xdr:rowOff>53340</xdr:rowOff>
    </xdr:from>
    <xdr:ext cx="1647012" cy="304800"/>
    <xdr:pic>
      <xdr:nvPicPr>
        <xdr:cNvPr id="4" name="image1.jpe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53340"/>
          <a:ext cx="1647012" cy="3048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13716</xdr:colOff>
      <xdr:row>0</xdr:row>
      <xdr:rowOff>0</xdr:rowOff>
    </xdr:from>
    <xdr:ext cx="718976" cy="280932"/>
    <xdr:pic>
      <xdr:nvPicPr>
        <xdr:cNvPr id="5" name="image1.jpe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" y="0"/>
          <a:ext cx="718976" cy="280932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376427</xdr:colOff>
      <xdr:row>0</xdr:row>
      <xdr:rowOff>0</xdr:rowOff>
    </xdr:from>
    <xdr:ext cx="1051560" cy="249935"/>
    <xdr:pic>
      <xdr:nvPicPr>
        <xdr:cNvPr id="6" name="image1.jpeg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51560" cy="24993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18160</xdr:colOff>
      <xdr:row>0</xdr:row>
      <xdr:rowOff>22860</xdr:rowOff>
    </xdr:from>
    <xdr:ext cx="710184" cy="286511"/>
    <xdr:pic>
      <xdr:nvPicPr>
        <xdr:cNvPr id="7" name="image1.jpeg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800" y="22860"/>
          <a:ext cx="710184" cy="286511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77088</xdr:colOff>
      <xdr:row>0</xdr:row>
      <xdr:rowOff>19050</xdr:rowOff>
    </xdr:from>
    <xdr:ext cx="650747" cy="268224"/>
    <xdr:pic>
      <xdr:nvPicPr>
        <xdr:cNvPr id="8" name="image1.jpeg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88" y="19050"/>
          <a:ext cx="650747" cy="26822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55638</xdr:rowOff>
    </xdr:from>
    <xdr:ext cx="1020338" cy="226302"/>
    <xdr:pic>
      <xdr:nvPicPr>
        <xdr:cNvPr id="10" name="image1.jpeg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638"/>
          <a:ext cx="1020338" cy="226302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21335</xdr:colOff>
      <xdr:row>0</xdr:row>
      <xdr:rowOff>7620</xdr:rowOff>
    </xdr:from>
    <xdr:ext cx="1449325" cy="407991"/>
    <xdr:pic>
      <xdr:nvPicPr>
        <xdr:cNvPr id="13" name="image1.jpeg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5" y="7620"/>
          <a:ext cx="1449325" cy="40799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tabSelected="1" view="pageBreakPreview" zoomScale="110" zoomScaleNormal="110" zoomScaleSheetLayoutView="110" workbookViewId="0">
      <selection activeCell="A19" sqref="A19"/>
    </sheetView>
  </sheetViews>
  <sheetFormatPr defaultColWidth="8.796875" defaultRowHeight="13"/>
  <cols>
    <col min="1" max="1" width="111.69921875" style="5" customWidth="1"/>
    <col min="2" max="2" width="16.296875" style="5" customWidth="1"/>
    <col min="3" max="3" width="2.296875" style="5" customWidth="1"/>
    <col min="4" max="16384" width="8.796875" style="5"/>
  </cols>
  <sheetData>
    <row r="1" spans="1:3" ht="28.5" customHeight="1">
      <c r="A1" s="120" t="s">
        <v>294</v>
      </c>
      <c r="B1" s="120"/>
      <c r="C1" s="4"/>
    </row>
    <row r="2" spans="1:3" ht="72" customHeight="1">
      <c r="A2" s="115" t="s">
        <v>326</v>
      </c>
      <c r="B2" s="116"/>
    </row>
    <row r="3" spans="1:3" ht="25.5" customHeight="1">
      <c r="A3" s="117" t="s">
        <v>331</v>
      </c>
      <c r="B3" s="117"/>
    </row>
    <row r="4" spans="1:3" ht="15.75" customHeight="1">
      <c r="A4" s="118" t="s">
        <v>1</v>
      </c>
      <c r="B4" s="118"/>
    </row>
    <row r="5" spans="1:3" ht="13.4" customHeight="1">
      <c r="A5" s="119"/>
      <c r="B5" s="119"/>
    </row>
    <row r="6" spans="1:3" ht="14.25" customHeight="1">
      <c r="A6" s="6" t="s">
        <v>2</v>
      </c>
      <c r="B6" s="78" t="s">
        <v>3</v>
      </c>
    </row>
    <row r="7" spans="1:3" ht="65">
      <c r="A7" s="8" t="s">
        <v>293</v>
      </c>
      <c r="B7" s="30">
        <f>Resumo!D30</f>
        <v>0</v>
      </c>
    </row>
    <row r="8" spans="1:3" ht="14.25" customHeight="1">
      <c r="A8" s="7" t="s">
        <v>4</v>
      </c>
      <c r="B8" s="35">
        <f>SUM(B7)</f>
        <v>0</v>
      </c>
    </row>
    <row r="12" spans="1:3">
      <c r="B12" s="106"/>
    </row>
  </sheetData>
  <mergeCells count="5">
    <mergeCell ref="A2:B2"/>
    <mergeCell ref="A3:B3"/>
    <mergeCell ref="A4:B4"/>
    <mergeCell ref="A5:B5"/>
    <mergeCell ref="A1:B1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="130" zoomScaleNormal="130" workbookViewId="0">
      <selection activeCell="B17" sqref="B17"/>
    </sheetView>
  </sheetViews>
  <sheetFormatPr defaultColWidth="8.796875" defaultRowHeight="13"/>
  <cols>
    <col min="1" max="1" width="6.296875" style="44" customWidth="1"/>
    <col min="2" max="2" width="71.69921875" style="44" customWidth="1"/>
    <col min="3" max="3" width="21.5" style="44" customWidth="1"/>
    <col min="4" max="7" width="9.296875" style="44" customWidth="1"/>
    <col min="8" max="16384" width="8.796875" style="44"/>
  </cols>
  <sheetData>
    <row r="1" spans="1:7" ht="34.4" customHeight="1">
      <c r="B1" s="195" t="str">
        <f>Relatórios!A1</f>
        <v>Ministério da Integração e do Desenvolvimento Regional
Companhia de Desenvolvimento dos Vales do São Francisco e do Parnaíba</v>
      </c>
      <c r="C1" s="195"/>
      <c r="D1" s="195"/>
      <c r="E1" s="195"/>
      <c r="F1" s="195"/>
      <c r="G1" s="195"/>
    </row>
    <row r="2" spans="1:7" ht="17.899999999999999" customHeight="1">
      <c r="A2" s="205" t="s">
        <v>326</v>
      </c>
      <c r="B2" s="205"/>
      <c r="C2" s="205"/>
      <c r="D2" s="205"/>
      <c r="E2" s="205"/>
      <c r="F2" s="205"/>
      <c r="G2" s="205"/>
    </row>
    <row r="3" spans="1:7" ht="35.5" customHeight="1">
      <c r="A3" s="205"/>
      <c r="B3" s="205"/>
      <c r="C3" s="205"/>
      <c r="D3" s="205"/>
      <c r="E3" s="205"/>
      <c r="F3" s="205"/>
      <c r="G3" s="205"/>
    </row>
    <row r="4" spans="1:7" ht="16.399999999999999" customHeight="1">
      <c r="A4" s="196"/>
      <c r="B4" s="196"/>
      <c r="C4" s="196"/>
      <c r="D4" s="196"/>
      <c r="E4" s="196"/>
      <c r="F4" s="196"/>
      <c r="G4" s="196"/>
    </row>
    <row r="5" spans="1:7" ht="16.399999999999999" customHeight="1">
      <c r="A5" s="206" t="s">
        <v>215</v>
      </c>
      <c r="B5" s="206"/>
      <c r="C5" s="206"/>
      <c r="D5" s="206"/>
      <c r="E5" s="206"/>
      <c r="F5" s="206"/>
      <c r="G5" s="206"/>
    </row>
    <row r="6" spans="1:7" ht="13" customHeight="1">
      <c r="A6" s="198" t="s">
        <v>54</v>
      </c>
      <c r="B6" s="200" t="s">
        <v>216</v>
      </c>
      <c r="C6" s="202" t="s">
        <v>217</v>
      </c>
      <c r="D6" s="204" t="s">
        <v>218</v>
      </c>
      <c r="E6" s="204"/>
      <c r="F6" s="204"/>
      <c r="G6" s="204"/>
    </row>
    <row r="7" spans="1:7" ht="15.65" customHeight="1">
      <c r="A7" s="199"/>
      <c r="B7" s="201"/>
      <c r="C7" s="203"/>
      <c r="D7" s="74">
        <v>1</v>
      </c>
      <c r="E7" s="74">
        <v>2</v>
      </c>
      <c r="F7" s="74">
        <v>3</v>
      </c>
      <c r="G7" s="74">
        <v>4</v>
      </c>
    </row>
    <row r="8" spans="1:7" ht="107.5" customHeight="1">
      <c r="A8" s="54">
        <v>1</v>
      </c>
      <c r="B8" s="55" t="str">
        <f>A2</f>
        <v>CONTRATAÇÃO DE SERVIÇO DE CONSULTORIA PARA REALIZAÇÃO DE ESTUDO DE MODELAGEM TÉCNICA, ECONÔMICA-FINANCEIRA JUNTO AO MERCADO DE ENERGIA ELÉTRICA E DA CÂMARA DE COMERCIALIZAÇÃO DE ENERGIA ELÉTRICA (CCEE), EM DECORRÊNCIA DA DESESTATIZAÇÃO DA ELETROBRÁS (LEI 14.182/2021) E DO CONSUMO DE ENERGIA ELÉTRICA DO PROJETO DE INTEGRAÇÃO DO RIO SÃO FRANCISCO COM AS BACIAS HIDROGRÁFICAS DO NORDESTE SETENTRIONAL – PISF, COM TRANSFERÊNCIA DE CONHECIMENTO</v>
      </c>
      <c r="C8" s="73" t="e">
        <f>C9/C9</f>
        <v>#DIV/0!</v>
      </c>
      <c r="D8" s="73">
        <v>0.25</v>
      </c>
      <c r="E8" s="73">
        <v>0.25</v>
      </c>
      <c r="F8" s="73">
        <v>0.25</v>
      </c>
      <c r="G8" s="73">
        <v>0.25</v>
      </c>
    </row>
    <row r="9" spans="1:7" ht="16.399999999999999" customHeight="1">
      <c r="A9" s="197" t="s">
        <v>219</v>
      </c>
      <c r="B9" s="197"/>
      <c r="C9" s="84">
        <f>Orçamento!B8</f>
        <v>0</v>
      </c>
      <c r="D9" s="84">
        <f>$C$9*D8</f>
        <v>0</v>
      </c>
      <c r="E9" s="84">
        <f t="shared" ref="E9:G9" si="0">$C$9*E8</f>
        <v>0</v>
      </c>
      <c r="F9" s="84">
        <f>$C$9*F8</f>
        <v>0</v>
      </c>
      <c r="G9" s="84">
        <f t="shared" si="0"/>
        <v>0</v>
      </c>
    </row>
    <row r="28" ht="7" customHeight="1"/>
  </sheetData>
  <mergeCells count="9">
    <mergeCell ref="B1:G1"/>
    <mergeCell ref="A4:G4"/>
    <mergeCell ref="A9:B9"/>
    <mergeCell ref="A6:A7"/>
    <mergeCell ref="B6:B7"/>
    <mergeCell ref="C6:C7"/>
    <mergeCell ref="D6:G6"/>
    <mergeCell ref="A2:G3"/>
    <mergeCell ref="A5:G5"/>
  </mergeCells>
  <pageMargins left="0.7" right="0.7" top="0.75" bottom="0.75" header="0.3" footer="0.3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3"/>
  <sheetViews>
    <sheetView view="pageBreakPreview" topLeftCell="A4" zoomScaleNormal="115" zoomScaleSheetLayoutView="100" workbookViewId="0">
      <selection activeCell="G43" sqref="G43"/>
    </sheetView>
  </sheetViews>
  <sheetFormatPr defaultColWidth="43.69921875" defaultRowHeight="13"/>
  <cols>
    <col min="1" max="1" width="22.796875" style="5" customWidth="1"/>
    <col min="2" max="2" width="12.796875" style="5" bestFit="1" customWidth="1"/>
    <col min="3" max="3" width="11" style="5" customWidth="1"/>
    <col min="4" max="4" width="6.296875" style="5" bestFit="1" customWidth="1"/>
    <col min="5" max="5" width="24.19921875" style="5" customWidth="1"/>
    <col min="6" max="6" width="14.69921875" style="5" customWidth="1"/>
    <col min="7" max="7" width="16.69921875" style="5" customWidth="1"/>
    <col min="8" max="8" width="14.296875" style="5" customWidth="1"/>
    <col min="9" max="9" width="8.69921875" style="5" customWidth="1"/>
    <col min="10" max="10" width="21.796875" style="5" customWidth="1"/>
    <col min="11" max="16384" width="43.69921875" style="5"/>
  </cols>
  <sheetData>
    <row r="1" spans="1:10" ht="28.5" customHeight="1">
      <c r="A1" s="4"/>
      <c r="B1" s="136" t="str">
        <f>Cronograma!B1</f>
        <v>Ministério da Integração e do Desenvolvimento Regional
Companhia de Desenvolvimento dos Vales do São Francisco e do Parnaíba</v>
      </c>
      <c r="C1" s="136"/>
      <c r="D1" s="136"/>
      <c r="E1" s="136"/>
      <c r="F1" s="136"/>
      <c r="G1" s="136"/>
      <c r="H1" s="136"/>
      <c r="I1" s="136"/>
      <c r="J1" s="136"/>
    </row>
    <row r="2" spans="1:10" ht="13.4" customHeight="1">
      <c r="A2" s="207" t="s">
        <v>233</v>
      </c>
      <c r="B2" s="208"/>
      <c r="C2" s="208"/>
      <c r="D2" s="208"/>
      <c r="E2" s="208"/>
      <c r="F2" s="208"/>
      <c r="G2" s="208"/>
      <c r="H2" s="208"/>
      <c r="I2" s="208"/>
      <c r="J2" s="209"/>
    </row>
    <row r="3" spans="1:10" ht="39">
      <c r="A3" s="210" t="s">
        <v>55</v>
      </c>
      <c r="B3" s="210"/>
      <c r="C3" s="210"/>
      <c r="D3" s="210"/>
      <c r="E3" s="75" t="s">
        <v>56</v>
      </c>
      <c r="F3" s="75" t="s">
        <v>278</v>
      </c>
      <c r="G3" s="75" t="s">
        <v>57</v>
      </c>
      <c r="H3" s="76" t="s">
        <v>267</v>
      </c>
      <c r="I3" s="210" t="s">
        <v>234</v>
      </c>
      <c r="J3" s="210"/>
    </row>
    <row r="4" spans="1:10" ht="13" customHeight="1">
      <c r="A4" s="135" t="s">
        <v>235</v>
      </c>
      <c r="B4" s="135"/>
      <c r="C4" s="135"/>
      <c r="D4" s="135"/>
      <c r="E4" s="60" t="s">
        <v>332</v>
      </c>
      <c r="F4" s="58"/>
      <c r="G4" s="38" t="s">
        <v>236</v>
      </c>
      <c r="H4" s="61"/>
      <c r="I4" s="135"/>
      <c r="J4" s="135"/>
    </row>
    <row r="5" spans="1:10" ht="13.4" customHeight="1">
      <c r="A5" s="135" t="s">
        <v>237</v>
      </c>
      <c r="B5" s="135"/>
      <c r="C5" s="135"/>
      <c r="D5" s="135"/>
      <c r="E5" s="60" t="s">
        <v>269</v>
      </c>
      <c r="F5" s="58"/>
      <c r="G5" s="38" t="s">
        <v>236</v>
      </c>
      <c r="H5" s="61"/>
      <c r="I5" s="135"/>
      <c r="J5" s="135"/>
    </row>
    <row r="6" spans="1:10" ht="13.4" customHeight="1">
      <c r="A6" s="135" t="s">
        <v>238</v>
      </c>
      <c r="B6" s="135"/>
      <c r="C6" s="135"/>
      <c r="D6" s="135"/>
      <c r="E6" s="60" t="s">
        <v>270</v>
      </c>
      <c r="F6" s="58"/>
      <c r="G6" s="38" t="s">
        <v>236</v>
      </c>
      <c r="H6" s="61"/>
      <c r="I6" s="135"/>
      <c r="J6" s="135"/>
    </row>
    <row r="7" spans="1:10" ht="13.4" customHeight="1">
      <c r="A7" s="135" t="s">
        <v>239</v>
      </c>
      <c r="B7" s="135"/>
      <c r="C7" s="135"/>
      <c r="D7" s="135"/>
      <c r="E7" s="60" t="s">
        <v>271</v>
      </c>
      <c r="F7" s="58"/>
      <c r="G7" s="38" t="s">
        <v>236</v>
      </c>
      <c r="H7" s="61"/>
      <c r="I7" s="135"/>
      <c r="J7" s="135"/>
    </row>
    <row r="8" spans="1:10" ht="13.4" customHeight="1">
      <c r="A8" s="135" t="s">
        <v>240</v>
      </c>
      <c r="B8" s="135"/>
      <c r="C8" s="135"/>
      <c r="D8" s="135"/>
      <c r="E8" s="60" t="s">
        <v>271</v>
      </c>
      <c r="F8" s="58"/>
      <c r="G8" s="38" t="s">
        <v>236</v>
      </c>
      <c r="H8" s="61"/>
      <c r="I8" s="135"/>
      <c r="J8" s="135"/>
    </row>
    <row r="9" spans="1:10" ht="13.4" customHeight="1">
      <c r="A9" s="135" t="s">
        <v>241</v>
      </c>
      <c r="B9" s="135"/>
      <c r="C9" s="135"/>
      <c r="D9" s="135"/>
      <c r="E9" s="60" t="s">
        <v>279</v>
      </c>
      <c r="F9" s="90"/>
      <c r="G9" s="38" t="s">
        <v>236</v>
      </c>
      <c r="H9" s="61"/>
      <c r="I9" s="135"/>
      <c r="J9" s="135"/>
    </row>
    <row r="10" spans="1:10" ht="13.4" customHeight="1">
      <c r="A10" s="135" t="s">
        <v>242</v>
      </c>
      <c r="B10" s="135"/>
      <c r="C10" s="135"/>
      <c r="D10" s="135"/>
      <c r="E10" s="60" t="s">
        <v>272</v>
      </c>
      <c r="F10" s="58"/>
      <c r="G10" s="38" t="s">
        <v>236</v>
      </c>
      <c r="H10" s="61"/>
      <c r="I10" s="135"/>
      <c r="J10" s="135"/>
    </row>
    <row r="11" spans="1:10" ht="13.4" customHeight="1">
      <c r="A11" s="135" t="s">
        <v>243</v>
      </c>
      <c r="B11" s="135"/>
      <c r="C11" s="135"/>
      <c r="D11" s="135"/>
      <c r="E11" s="60" t="s">
        <v>273</v>
      </c>
      <c r="F11" s="58"/>
      <c r="G11" s="38" t="s">
        <v>236</v>
      </c>
      <c r="H11" s="61"/>
      <c r="I11" s="135"/>
      <c r="J11" s="135"/>
    </row>
    <row r="12" spans="1:10" ht="13.4" customHeight="1">
      <c r="A12" s="135" t="s">
        <v>244</v>
      </c>
      <c r="B12" s="135"/>
      <c r="C12" s="135"/>
      <c r="D12" s="135"/>
      <c r="E12" s="60" t="s">
        <v>274</v>
      </c>
      <c r="F12" s="58"/>
      <c r="G12" s="38" t="s">
        <v>236</v>
      </c>
      <c r="H12" s="61"/>
      <c r="I12" s="135"/>
      <c r="J12" s="135"/>
    </row>
    <row r="13" spans="1:10" ht="13.4" customHeight="1">
      <c r="A13" s="135" t="s">
        <v>245</v>
      </c>
      <c r="B13" s="135"/>
      <c r="C13" s="135"/>
      <c r="D13" s="135"/>
      <c r="E13" s="60" t="s">
        <v>275</v>
      </c>
      <c r="F13" s="58"/>
      <c r="G13" s="38" t="s">
        <v>236</v>
      </c>
      <c r="H13" s="61"/>
      <c r="I13" s="135"/>
      <c r="J13" s="135"/>
    </row>
    <row r="14" spans="1:10" ht="13.4" customHeight="1">
      <c r="A14" s="135" t="s">
        <v>246</v>
      </c>
      <c r="B14" s="135"/>
      <c r="C14" s="135"/>
      <c r="D14" s="135"/>
      <c r="E14" s="60" t="s">
        <v>276</v>
      </c>
      <c r="F14" s="58"/>
      <c r="G14" s="38" t="s">
        <v>236</v>
      </c>
      <c r="H14" s="61"/>
      <c r="I14" s="135"/>
      <c r="J14" s="135"/>
    </row>
    <row r="15" spans="1:10" ht="13.4" customHeight="1">
      <c r="A15" s="135" t="s">
        <v>247</v>
      </c>
      <c r="B15" s="135"/>
      <c r="C15" s="135"/>
      <c r="D15" s="135"/>
      <c r="E15" s="60" t="s">
        <v>277</v>
      </c>
      <c r="F15" s="58"/>
      <c r="G15" s="38" t="s">
        <v>236</v>
      </c>
      <c r="H15" s="61"/>
      <c r="I15" s="135"/>
      <c r="J15" s="135"/>
    </row>
    <row r="16" spans="1:10" ht="13.4" customHeight="1">
      <c r="A16" s="135" t="s">
        <v>248</v>
      </c>
      <c r="B16" s="135"/>
      <c r="C16" s="135"/>
      <c r="D16" s="135"/>
      <c r="E16" s="60" t="s">
        <v>76</v>
      </c>
      <c r="F16" s="60" t="s">
        <v>252</v>
      </c>
      <c r="G16" s="38" t="s">
        <v>77</v>
      </c>
      <c r="H16" s="61"/>
      <c r="I16" s="135"/>
      <c r="J16" s="135"/>
    </row>
    <row r="17" spans="1:10" ht="13.4" customHeight="1">
      <c r="A17" s="135" t="s">
        <v>79</v>
      </c>
      <c r="B17" s="135"/>
      <c r="C17" s="135"/>
      <c r="D17" s="135"/>
      <c r="E17" s="60" t="s">
        <v>80</v>
      </c>
      <c r="F17" s="60" t="s">
        <v>252</v>
      </c>
      <c r="G17" s="38" t="s">
        <v>77</v>
      </c>
      <c r="H17" s="61"/>
      <c r="I17" s="135"/>
      <c r="J17" s="135"/>
    </row>
    <row r="18" spans="1:10" ht="13.4" customHeight="1">
      <c r="A18" s="135" t="s">
        <v>249</v>
      </c>
      <c r="B18" s="135"/>
      <c r="C18" s="135"/>
      <c r="D18" s="135"/>
      <c r="E18" s="60" t="s">
        <v>83</v>
      </c>
      <c r="F18" s="60" t="s">
        <v>252</v>
      </c>
      <c r="G18" s="38" t="s">
        <v>77</v>
      </c>
      <c r="H18" s="61"/>
      <c r="I18" s="135"/>
      <c r="J18" s="135"/>
    </row>
    <row r="19" spans="1:10" ht="13.4" customHeight="1">
      <c r="A19" s="135" t="s">
        <v>250</v>
      </c>
      <c r="B19" s="135"/>
      <c r="C19" s="135"/>
      <c r="D19" s="135"/>
      <c r="E19" s="60" t="s">
        <v>308</v>
      </c>
      <c r="F19" s="60" t="s">
        <v>252</v>
      </c>
      <c r="G19" s="38" t="s">
        <v>77</v>
      </c>
      <c r="H19" s="61"/>
      <c r="I19" s="135"/>
      <c r="J19" s="135"/>
    </row>
    <row r="20" spans="1:10" ht="13.4" customHeight="1">
      <c r="A20" s="135" t="s">
        <v>88</v>
      </c>
      <c r="B20" s="135"/>
      <c r="C20" s="135"/>
      <c r="D20" s="135"/>
      <c r="E20" s="60" t="s">
        <v>89</v>
      </c>
      <c r="F20" s="60" t="s">
        <v>252</v>
      </c>
      <c r="G20" s="38" t="s">
        <v>77</v>
      </c>
      <c r="H20" s="61"/>
      <c r="I20" s="135"/>
      <c r="J20" s="135"/>
    </row>
    <row r="21" spans="1:10" ht="13.4" customHeight="1">
      <c r="A21" s="135" t="s">
        <v>91</v>
      </c>
      <c r="B21" s="135"/>
      <c r="C21" s="135"/>
      <c r="D21" s="135"/>
      <c r="E21" s="60" t="s">
        <v>92</v>
      </c>
      <c r="F21" s="60" t="s">
        <v>252</v>
      </c>
      <c r="G21" s="38" t="s">
        <v>77</v>
      </c>
      <c r="H21" s="61"/>
      <c r="I21" s="135"/>
      <c r="J21" s="135"/>
    </row>
    <row r="22" spans="1:10" ht="13.4" customHeight="1">
      <c r="A22" s="135" t="s">
        <v>94</v>
      </c>
      <c r="B22" s="135"/>
      <c r="C22" s="135"/>
      <c r="D22" s="135"/>
      <c r="E22" s="60" t="s">
        <v>95</v>
      </c>
      <c r="F22" s="60" t="s">
        <v>252</v>
      </c>
      <c r="G22" s="38" t="s">
        <v>77</v>
      </c>
      <c r="H22" s="61"/>
      <c r="I22" s="135"/>
      <c r="J22" s="135"/>
    </row>
    <row r="23" spans="1:10" ht="13.4" customHeight="1">
      <c r="A23" s="135" t="s">
        <v>97</v>
      </c>
      <c r="B23" s="135"/>
      <c r="C23" s="135"/>
      <c r="D23" s="135"/>
      <c r="E23" s="60" t="s">
        <v>98</v>
      </c>
      <c r="F23" s="60" t="s">
        <v>252</v>
      </c>
      <c r="G23" s="38" t="s">
        <v>77</v>
      </c>
      <c r="H23" s="61"/>
      <c r="I23" s="135"/>
      <c r="J23" s="135"/>
    </row>
    <row r="24" spans="1:10" ht="13.4" customHeight="1">
      <c r="A24" s="135" t="s">
        <v>251</v>
      </c>
      <c r="B24" s="135"/>
      <c r="C24" s="135"/>
      <c r="D24" s="135"/>
      <c r="E24" s="60" t="s">
        <v>252</v>
      </c>
      <c r="F24" s="60" t="s">
        <v>252</v>
      </c>
      <c r="G24" s="38" t="s">
        <v>253</v>
      </c>
      <c r="H24" s="61"/>
      <c r="I24" s="135"/>
      <c r="J24" s="135"/>
    </row>
    <row r="25" spans="1:10" ht="13.4" customHeight="1">
      <c r="A25" s="137" t="s">
        <v>254</v>
      </c>
      <c r="B25" s="137"/>
      <c r="C25" s="137"/>
      <c r="D25" s="137"/>
      <c r="E25" s="60" t="str">
        <f>E24</f>
        <v>-</v>
      </c>
      <c r="F25" s="62" t="s">
        <v>252</v>
      </c>
      <c r="G25" s="63" t="s">
        <v>253</v>
      </c>
      <c r="H25" s="61"/>
      <c r="I25" s="211"/>
      <c r="J25" s="211"/>
    </row>
    <row r="26" spans="1:10" ht="13.4" customHeight="1">
      <c r="A26" s="207" t="s">
        <v>255</v>
      </c>
      <c r="B26" s="208"/>
      <c r="C26" s="208"/>
      <c r="D26" s="208"/>
      <c r="E26" s="208"/>
      <c r="F26" s="208"/>
      <c r="G26" s="208"/>
      <c r="H26" s="208"/>
      <c r="I26" s="208"/>
      <c r="J26" s="209"/>
    </row>
    <row r="27" spans="1:10">
      <c r="A27" s="219"/>
      <c r="B27" s="219"/>
      <c r="C27" s="219"/>
      <c r="D27" s="219"/>
      <c r="E27" s="219"/>
      <c r="F27" s="219"/>
      <c r="G27" s="219"/>
      <c r="H27" s="219"/>
      <c r="I27" s="219"/>
      <c r="J27" s="219"/>
    </row>
    <row r="28" spans="1:10">
      <c r="A28" s="81" t="s">
        <v>256</v>
      </c>
      <c r="B28" s="220" t="s">
        <v>268</v>
      </c>
      <c r="C28" s="220"/>
      <c r="D28" s="220"/>
      <c r="E28" s="82"/>
      <c r="F28" s="82"/>
      <c r="G28" s="82"/>
      <c r="H28" s="82"/>
      <c r="I28" s="82"/>
      <c r="J28" s="82"/>
    </row>
    <row r="29" spans="1:10">
      <c r="A29" s="8" t="s">
        <v>257</v>
      </c>
      <c r="B29" s="64">
        <v>45040</v>
      </c>
      <c r="C29" s="14"/>
      <c r="D29" s="14"/>
      <c r="E29" s="14"/>
      <c r="F29" s="14"/>
      <c r="G29" s="14"/>
      <c r="H29" s="14"/>
      <c r="I29" s="14"/>
      <c r="J29" s="14"/>
    </row>
    <row r="30" spans="1:10">
      <c r="A30" s="23" t="s">
        <v>258</v>
      </c>
      <c r="B30" s="137"/>
      <c r="C30" s="137"/>
      <c r="D30" s="137"/>
      <c r="E30" s="83"/>
      <c r="F30" s="83"/>
      <c r="G30" s="83"/>
      <c r="H30" s="83"/>
      <c r="I30" s="83"/>
      <c r="J30" s="83"/>
    </row>
    <row r="31" spans="1:10">
      <c r="A31" s="79" t="s">
        <v>259</v>
      </c>
      <c r="B31" s="221" t="s">
        <v>260</v>
      </c>
      <c r="C31" s="221"/>
      <c r="D31" s="80"/>
      <c r="E31" s="80"/>
      <c r="F31" s="80"/>
      <c r="G31" s="80"/>
      <c r="H31" s="80"/>
      <c r="I31" s="80"/>
      <c r="J31" s="80"/>
    </row>
    <row r="32" spans="1:10">
      <c r="A32" s="214" t="s">
        <v>261</v>
      </c>
      <c r="B32" s="216" t="s">
        <v>303</v>
      </c>
      <c r="C32" s="216"/>
      <c r="D32" s="216"/>
      <c r="E32" s="216"/>
      <c r="F32" s="216"/>
      <c r="G32" s="216"/>
      <c r="H32" s="217" t="s">
        <v>324</v>
      </c>
      <c r="I32" s="217" t="s">
        <v>323</v>
      </c>
      <c r="J32" s="217" t="s">
        <v>262</v>
      </c>
    </row>
    <row r="33" spans="1:10">
      <c r="A33" s="215"/>
      <c r="B33" s="68" t="s">
        <v>263</v>
      </c>
      <c r="C33" s="68" t="s">
        <v>280</v>
      </c>
      <c r="D33" s="68" t="s">
        <v>264</v>
      </c>
      <c r="E33" s="68"/>
      <c r="F33" s="68"/>
      <c r="G33" s="68"/>
      <c r="H33" s="218"/>
      <c r="I33" s="218"/>
      <c r="J33" s="218"/>
    </row>
    <row r="34" spans="1:10">
      <c r="A34" s="8" t="s">
        <v>304</v>
      </c>
      <c r="B34" s="61"/>
      <c r="C34" s="61"/>
      <c r="D34" s="61"/>
      <c r="E34" s="61"/>
      <c r="F34" s="61"/>
      <c r="G34" s="61"/>
      <c r="H34" s="61"/>
      <c r="I34" s="66"/>
      <c r="J34" s="67"/>
    </row>
    <row r="35" spans="1:10">
      <c r="A35" s="8" t="s">
        <v>305</v>
      </c>
      <c r="B35" s="61"/>
      <c r="C35" s="61"/>
      <c r="D35" s="61"/>
      <c r="E35" s="38"/>
      <c r="F35" s="38"/>
      <c r="G35" s="61"/>
      <c r="H35" s="61"/>
      <c r="I35" s="66"/>
      <c r="J35" s="67"/>
    </row>
    <row r="36" spans="1:10">
      <c r="A36" s="8" t="s">
        <v>265</v>
      </c>
      <c r="B36" s="61"/>
      <c r="C36" s="61"/>
      <c r="D36" s="61"/>
      <c r="E36" s="38"/>
      <c r="F36" s="38"/>
      <c r="G36" s="61"/>
      <c r="H36" s="61"/>
      <c r="I36" s="66"/>
      <c r="J36" s="67"/>
    </row>
    <row r="37" spans="1:10">
      <c r="A37" s="212" t="s">
        <v>266</v>
      </c>
      <c r="B37" s="148"/>
      <c r="C37" s="148"/>
      <c r="D37" s="148"/>
      <c r="E37" s="148"/>
      <c r="F37" s="148"/>
      <c r="G37" s="148"/>
      <c r="H37" s="148"/>
      <c r="I37" s="213"/>
      <c r="J37" s="69"/>
    </row>
    <row r="38" spans="1:10">
      <c r="A38" s="117"/>
      <c r="B38" s="117"/>
      <c r="C38" s="117"/>
      <c r="D38" s="117"/>
      <c r="E38" s="117"/>
      <c r="F38" s="117"/>
      <c r="G38" s="117"/>
      <c r="H38" s="117"/>
      <c r="I38" s="117"/>
      <c r="J38" s="117"/>
    </row>
    <row r="40" spans="1:10">
      <c r="A40" s="72"/>
      <c r="B40" s="85"/>
      <c r="C40" s="86"/>
      <c r="D40" s="89"/>
      <c r="E40" s="89"/>
      <c r="F40" s="89"/>
      <c r="G40" s="89"/>
      <c r="H40" s="89"/>
      <c r="I40" s="89"/>
      <c r="J40" s="89"/>
    </row>
    <row r="42" spans="1:10" ht="14.5">
      <c r="A42" s="87" t="s">
        <v>297</v>
      </c>
    </row>
    <row r="43" spans="1:10" ht="14.5">
      <c r="A43" s="92" t="s">
        <v>302</v>
      </c>
    </row>
    <row r="44" spans="1:10" ht="14.5">
      <c r="A44" s="91" t="s">
        <v>298</v>
      </c>
    </row>
    <row r="45" spans="1:10" ht="14.5">
      <c r="A45" s="92" t="s">
        <v>301</v>
      </c>
    </row>
    <row r="46" spans="1:10" ht="14.5">
      <c r="A46" s="92" t="s">
        <v>307</v>
      </c>
    </row>
    <row r="47" spans="1:10" ht="14.5">
      <c r="A47" s="92" t="s">
        <v>300</v>
      </c>
    </row>
    <row r="48" spans="1:10" ht="14.5">
      <c r="A48" s="92" t="s">
        <v>299</v>
      </c>
    </row>
    <row r="53" spans="1:1" ht="15">
      <c r="A53" s="95"/>
    </row>
  </sheetData>
  <sortState ref="I4:J25">
    <sortCondition ref="I4"/>
  </sortState>
  <mergeCells count="60">
    <mergeCell ref="A37:I37"/>
    <mergeCell ref="A38:J38"/>
    <mergeCell ref="A32:A33"/>
    <mergeCell ref="B32:G32"/>
    <mergeCell ref="H32:H33"/>
    <mergeCell ref="I32:I33"/>
    <mergeCell ref="J32:J33"/>
    <mergeCell ref="A26:J26"/>
    <mergeCell ref="A27:J27"/>
    <mergeCell ref="B28:D28"/>
    <mergeCell ref="B30:D30"/>
    <mergeCell ref="B31:C31"/>
    <mergeCell ref="A24:D24"/>
    <mergeCell ref="I24:J24"/>
    <mergeCell ref="A25:D25"/>
    <mergeCell ref="I25:J25"/>
    <mergeCell ref="A22:D22"/>
    <mergeCell ref="I22:J22"/>
    <mergeCell ref="I20:J20"/>
    <mergeCell ref="A23:D23"/>
    <mergeCell ref="I23:J23"/>
    <mergeCell ref="A19:D19"/>
    <mergeCell ref="I19:J19"/>
    <mergeCell ref="A21:D21"/>
    <mergeCell ref="I21:J21"/>
    <mergeCell ref="A20:D20"/>
    <mergeCell ref="A16:D16"/>
    <mergeCell ref="I16:J16"/>
    <mergeCell ref="A17:D17"/>
    <mergeCell ref="I17:J17"/>
    <mergeCell ref="A18:D18"/>
    <mergeCell ref="I18:J18"/>
    <mergeCell ref="A13:D13"/>
    <mergeCell ref="I13:J13"/>
    <mergeCell ref="A14:D14"/>
    <mergeCell ref="I14:J14"/>
    <mergeCell ref="A15:D15"/>
    <mergeCell ref="I15:J15"/>
    <mergeCell ref="A10:D10"/>
    <mergeCell ref="I10:J10"/>
    <mergeCell ref="A11:D11"/>
    <mergeCell ref="I11:J11"/>
    <mergeCell ref="A12:D12"/>
    <mergeCell ref="I12:J12"/>
    <mergeCell ref="A7:D7"/>
    <mergeCell ref="I7:J7"/>
    <mergeCell ref="A8:D8"/>
    <mergeCell ref="I8:J8"/>
    <mergeCell ref="A9:D9"/>
    <mergeCell ref="I9:J9"/>
    <mergeCell ref="B1:J1"/>
    <mergeCell ref="A5:D5"/>
    <mergeCell ref="I5:J5"/>
    <mergeCell ref="A6:D6"/>
    <mergeCell ref="I6:J6"/>
    <mergeCell ref="A2:J2"/>
    <mergeCell ref="A3:D3"/>
    <mergeCell ref="I3:J3"/>
    <mergeCell ref="A4:D4"/>
    <mergeCell ref="I4:J4"/>
  </mergeCell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view="pageBreakPreview" topLeftCell="A4" zoomScaleNormal="100" zoomScaleSheetLayoutView="100" workbookViewId="0">
      <selection activeCell="F3" sqref="F3"/>
    </sheetView>
  </sheetViews>
  <sheetFormatPr defaultColWidth="8.796875" defaultRowHeight="13"/>
  <cols>
    <col min="1" max="1" width="44.796875" style="5" customWidth="1"/>
    <col min="2" max="2" width="9.296875" style="5" customWidth="1"/>
    <col min="3" max="3" width="64" style="5" customWidth="1"/>
    <col min="4" max="4" width="29.69921875" style="5" customWidth="1"/>
    <col min="5" max="16384" width="8.796875" style="5"/>
  </cols>
  <sheetData>
    <row r="1" spans="1:4" ht="35.5" customHeight="1">
      <c r="A1" s="120" t="s">
        <v>294</v>
      </c>
      <c r="B1" s="120"/>
      <c r="C1" s="120"/>
      <c r="D1" s="120"/>
    </row>
    <row r="2" spans="1:4" ht="18.75" customHeight="1">
      <c r="A2" s="121" t="s">
        <v>326</v>
      </c>
      <c r="B2" s="121"/>
      <c r="C2" s="121"/>
      <c r="D2" s="108" t="s">
        <v>5</v>
      </c>
    </row>
    <row r="3" spans="1:4" ht="62.15" customHeight="1">
      <c r="A3" s="122"/>
      <c r="B3" s="122"/>
      <c r="C3" s="122"/>
      <c r="D3" s="109" t="s">
        <v>331</v>
      </c>
    </row>
    <row r="4" spans="1:4" ht="23.9" customHeight="1">
      <c r="A4" s="117"/>
      <c r="B4" s="117"/>
      <c r="C4" s="117"/>
      <c r="D4" s="117"/>
    </row>
    <row r="5" spans="1:4" ht="23.9" customHeight="1">
      <c r="A5" s="123" t="s">
        <v>6</v>
      </c>
      <c r="B5" s="123"/>
      <c r="C5" s="123"/>
      <c r="D5" s="123"/>
    </row>
    <row r="6" spans="1:4" ht="12.65" customHeight="1">
      <c r="A6" s="119"/>
      <c r="B6" s="119"/>
      <c r="C6" s="119"/>
      <c r="D6" s="119"/>
    </row>
    <row r="7" spans="1:4" ht="12.65" customHeight="1">
      <c r="A7" s="124" t="s">
        <v>7</v>
      </c>
      <c r="B7" s="124"/>
      <c r="C7" s="124"/>
      <c r="D7" s="124"/>
    </row>
    <row r="8" spans="1:4" ht="12" customHeight="1">
      <c r="A8" s="125" t="s">
        <v>8</v>
      </c>
      <c r="B8" s="125"/>
      <c r="C8" s="125"/>
      <c r="D8" s="125"/>
    </row>
    <row r="9" spans="1:4" ht="12" customHeight="1">
      <c r="A9" s="126" t="s">
        <v>9</v>
      </c>
      <c r="B9" s="126"/>
      <c r="C9" s="126"/>
      <c r="D9" s="126"/>
    </row>
    <row r="10" spans="1:4" ht="12" customHeight="1">
      <c r="A10" s="127" t="s">
        <v>10</v>
      </c>
      <c r="B10" s="127"/>
      <c r="C10" s="127"/>
      <c r="D10" s="10">
        <f>Serviços!D10</f>
        <v>0</v>
      </c>
    </row>
    <row r="11" spans="1:4" ht="12" customHeight="1">
      <c r="A11" s="127" t="s">
        <v>11</v>
      </c>
      <c r="B11" s="127"/>
      <c r="C11" s="127"/>
      <c r="D11" s="10">
        <f>Serviços!D11</f>
        <v>0</v>
      </c>
    </row>
    <row r="12" spans="1:4" ht="12" customHeight="1">
      <c r="A12" s="128" t="s">
        <v>12</v>
      </c>
      <c r="B12" s="128"/>
      <c r="C12" s="128"/>
      <c r="D12" s="65">
        <f>SUM(D10:D11)</f>
        <v>0</v>
      </c>
    </row>
    <row r="13" spans="1:4" ht="12" customHeight="1">
      <c r="A13" s="126" t="s">
        <v>13</v>
      </c>
      <c r="B13" s="126"/>
      <c r="C13" s="126"/>
      <c r="D13" s="126"/>
    </row>
    <row r="14" spans="1:4" ht="12" customHeight="1">
      <c r="A14" s="127" t="s">
        <v>14</v>
      </c>
      <c r="B14" s="127"/>
      <c r="C14" s="127"/>
      <c r="D14" s="10">
        <f>Serviços!D14</f>
        <v>0</v>
      </c>
    </row>
    <row r="15" spans="1:4" ht="12" customHeight="1">
      <c r="A15" s="127" t="s">
        <v>15</v>
      </c>
      <c r="B15" s="127"/>
      <c r="C15" s="127"/>
      <c r="D15" s="10">
        <f>Serviços!D15</f>
        <v>0</v>
      </c>
    </row>
    <row r="16" spans="1:4" ht="12" customHeight="1">
      <c r="A16" s="128" t="s">
        <v>16</v>
      </c>
      <c r="B16" s="128"/>
      <c r="C16" s="128"/>
      <c r="D16" s="65">
        <f>SUM(D14:D15)</f>
        <v>0</v>
      </c>
    </row>
    <row r="17" spans="1:4" ht="12" customHeight="1">
      <c r="A17" s="129" t="s">
        <v>17</v>
      </c>
      <c r="B17" s="129"/>
      <c r="C17" s="129"/>
      <c r="D17" s="129"/>
    </row>
    <row r="18" spans="1:4" ht="12" customHeight="1">
      <c r="A18" s="130" t="s">
        <v>18</v>
      </c>
      <c r="B18" s="130"/>
      <c r="C18" s="130"/>
      <c r="D18" s="10">
        <f>Serviços!D18</f>
        <v>0</v>
      </c>
    </row>
    <row r="19" spans="1:4" ht="12" customHeight="1">
      <c r="A19" s="130" t="s">
        <v>19</v>
      </c>
      <c r="B19" s="130"/>
      <c r="C19" s="130"/>
      <c r="D19" s="10">
        <f>Serviços!D19+Serviços!D20</f>
        <v>0</v>
      </c>
    </row>
    <row r="20" spans="1:4" ht="12" customHeight="1">
      <c r="A20" s="130" t="s">
        <v>20</v>
      </c>
      <c r="B20" s="130"/>
      <c r="C20" s="130"/>
      <c r="D20" s="12">
        <f>Serviços!D21+Serviços!D22</f>
        <v>0</v>
      </c>
    </row>
    <row r="21" spans="1:4" ht="12.65" customHeight="1">
      <c r="A21" s="131" t="s">
        <v>21</v>
      </c>
      <c r="B21" s="131"/>
      <c r="C21" s="131"/>
      <c r="D21" s="11">
        <f>SUM(D18:D20)</f>
        <v>0</v>
      </c>
    </row>
    <row r="22" spans="1:4" ht="12.65" customHeight="1">
      <c r="A22" s="132" t="s">
        <v>22</v>
      </c>
      <c r="B22" s="132"/>
      <c r="C22" s="132"/>
      <c r="D22" s="3">
        <f>D21+D16+D12</f>
        <v>0</v>
      </c>
    </row>
    <row r="23" spans="1:4" ht="12.65" customHeight="1">
      <c r="A23" s="119"/>
      <c r="B23" s="119"/>
      <c r="C23" s="119"/>
      <c r="D23" s="119"/>
    </row>
    <row r="24" spans="1:4" ht="12.65" customHeight="1">
      <c r="A24" s="124" t="s">
        <v>23</v>
      </c>
      <c r="B24" s="124"/>
      <c r="C24" s="124"/>
      <c r="D24" s="124"/>
    </row>
    <row r="25" spans="1:4" ht="12" customHeight="1">
      <c r="A25" s="102" t="s">
        <v>319</v>
      </c>
      <c r="B25" s="103">
        <f>Serviços!B27</f>
        <v>9.9999999999999992E-2</v>
      </c>
      <c r="C25" s="103" t="str">
        <f>Serviços!C27</f>
        <v>DO ITEM A</v>
      </c>
      <c r="D25" s="10">
        <f>Serviços!D27</f>
        <v>0</v>
      </c>
    </row>
    <row r="26" spans="1:4" ht="12" customHeight="1">
      <c r="A26" s="102" t="s">
        <v>321</v>
      </c>
      <c r="B26" s="104">
        <f>Serviços!B28</f>
        <v>0.05</v>
      </c>
      <c r="C26" s="104" t="str">
        <f>Serviços!C28</f>
        <v>DOS ITENS (A + B + C)</v>
      </c>
      <c r="D26" s="10">
        <f>Serviços!D28</f>
        <v>0</v>
      </c>
    </row>
    <row r="27" spans="1:4" ht="12.65" customHeight="1">
      <c r="A27" s="102" t="s">
        <v>322</v>
      </c>
      <c r="B27" s="105">
        <f>Serviços!B29</f>
        <v>0.1661</v>
      </c>
      <c r="C27" s="105" t="str">
        <f>Serviços!C29</f>
        <v>DOS ITENS (A + B + C + D + E)</v>
      </c>
      <c r="D27" s="10">
        <f>Serviços!D29</f>
        <v>0</v>
      </c>
    </row>
    <row r="28" spans="1:4" ht="12.65" customHeight="1">
      <c r="A28" s="132" t="s">
        <v>22</v>
      </c>
      <c r="B28" s="132"/>
      <c r="C28" s="132"/>
      <c r="D28" s="3">
        <f>SUM(D25:D27)</f>
        <v>0</v>
      </c>
    </row>
    <row r="29" spans="1:4" ht="12.65" customHeight="1">
      <c r="A29" s="119"/>
      <c r="B29" s="119"/>
      <c r="C29" s="119"/>
      <c r="D29" s="119"/>
    </row>
    <row r="30" spans="1:4" ht="12.65" customHeight="1">
      <c r="A30" s="133" t="s">
        <v>24</v>
      </c>
      <c r="B30" s="133"/>
      <c r="C30" s="133"/>
      <c r="D30" s="3">
        <f>D28+D22</f>
        <v>0</v>
      </c>
    </row>
    <row r="31" spans="1:4" ht="23.9" customHeight="1">
      <c r="A31" s="117"/>
      <c r="B31" s="117"/>
      <c r="C31" s="117"/>
      <c r="D31" s="117"/>
    </row>
    <row r="32" spans="1:4" ht="24" customHeight="1">
      <c r="A32" s="13" t="s">
        <v>25</v>
      </c>
      <c r="B32" s="13"/>
      <c r="C32" s="134" t="s">
        <v>26</v>
      </c>
      <c r="D32" s="134"/>
    </row>
    <row r="33" spans="1:4">
      <c r="A33" s="134" t="s">
        <v>27</v>
      </c>
      <c r="B33" s="134"/>
      <c r="C33" s="134"/>
      <c r="D33" s="13" t="s">
        <v>28</v>
      </c>
    </row>
    <row r="34" spans="1:4">
      <c r="A34" s="71" t="s">
        <v>29</v>
      </c>
      <c r="B34" s="71"/>
      <c r="C34" s="14"/>
      <c r="D34" s="14"/>
    </row>
    <row r="35" spans="1:4">
      <c r="A35" s="135" t="s">
        <v>284</v>
      </c>
      <c r="B35" s="135"/>
      <c r="C35" s="135"/>
      <c r="D35" s="135"/>
    </row>
    <row r="36" spans="1:4">
      <c r="A36" s="135" t="s">
        <v>285</v>
      </c>
      <c r="B36" s="135"/>
      <c r="C36" s="135"/>
      <c r="D36" s="135"/>
    </row>
    <row r="37" spans="1:4">
      <c r="A37" s="135" t="s">
        <v>286</v>
      </c>
      <c r="B37" s="135"/>
      <c r="C37" s="135"/>
      <c r="D37" s="135"/>
    </row>
    <row r="38" spans="1:4">
      <c r="A38" s="135" t="s">
        <v>287</v>
      </c>
      <c r="B38" s="135"/>
      <c r="C38" s="135"/>
      <c r="D38" s="135"/>
    </row>
    <row r="39" spans="1:4">
      <c r="A39" s="135" t="s">
        <v>283</v>
      </c>
      <c r="B39" s="135"/>
      <c r="C39" s="135"/>
      <c r="D39" s="135"/>
    </row>
    <row r="40" spans="1:4">
      <c r="A40" s="136" t="s">
        <v>288</v>
      </c>
      <c r="B40" s="136"/>
      <c r="C40" s="136"/>
      <c r="D40" s="136"/>
    </row>
    <row r="41" spans="1:4">
      <c r="A41" s="136" t="s">
        <v>289</v>
      </c>
      <c r="B41" s="136"/>
      <c r="C41" s="136"/>
      <c r="D41" s="136"/>
    </row>
    <row r="42" spans="1:4">
      <c r="A42" s="15" t="s">
        <v>290</v>
      </c>
      <c r="B42" s="15"/>
      <c r="C42" s="14"/>
      <c r="D42" s="14"/>
    </row>
    <row r="43" spans="1:4">
      <c r="A43" s="15" t="s">
        <v>291</v>
      </c>
      <c r="B43" s="15"/>
      <c r="C43" s="14"/>
      <c r="D43" s="14"/>
    </row>
    <row r="44" spans="1:4">
      <c r="A44" s="77" t="s">
        <v>30</v>
      </c>
      <c r="B44" s="77"/>
      <c r="C44" s="14"/>
      <c r="D44" s="14"/>
    </row>
    <row r="45" spans="1:4">
      <c r="A45" s="136" t="s">
        <v>292</v>
      </c>
      <c r="B45" s="136"/>
      <c r="C45" s="136"/>
      <c r="D45" s="136"/>
    </row>
  </sheetData>
  <mergeCells count="37">
    <mergeCell ref="A38:D38"/>
    <mergeCell ref="A39:D39"/>
    <mergeCell ref="A40:D40"/>
    <mergeCell ref="A41:D41"/>
    <mergeCell ref="A45:D45"/>
    <mergeCell ref="C32:D32"/>
    <mergeCell ref="A33:C33"/>
    <mergeCell ref="A35:D35"/>
    <mergeCell ref="A36:D36"/>
    <mergeCell ref="A37:D37"/>
    <mergeCell ref="A28:C28"/>
    <mergeCell ref="A29:D29"/>
    <mergeCell ref="A30:C30"/>
    <mergeCell ref="A31:D31"/>
    <mergeCell ref="A22:C22"/>
    <mergeCell ref="A23:D23"/>
    <mergeCell ref="A24:D24"/>
    <mergeCell ref="A17:D17"/>
    <mergeCell ref="A18:C18"/>
    <mergeCell ref="A19:C19"/>
    <mergeCell ref="A20:C20"/>
    <mergeCell ref="A21:C21"/>
    <mergeCell ref="A12:C12"/>
    <mergeCell ref="A13:D13"/>
    <mergeCell ref="A14:C14"/>
    <mergeCell ref="A15:C15"/>
    <mergeCell ref="A16:C16"/>
    <mergeCell ref="A7:D7"/>
    <mergeCell ref="A8:D8"/>
    <mergeCell ref="A9:D9"/>
    <mergeCell ref="A10:C10"/>
    <mergeCell ref="A11:C11"/>
    <mergeCell ref="A2:C3"/>
    <mergeCell ref="A4:D4"/>
    <mergeCell ref="A5:D5"/>
    <mergeCell ref="A6:D6"/>
    <mergeCell ref="A1:D1"/>
  </mergeCells>
  <pageMargins left="0.7" right="0.7" top="0.75" bottom="0.75" header="0.3" footer="0.3"/>
  <pageSetup paperSize="9"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view="pageBreakPreview" zoomScaleNormal="100" zoomScaleSheetLayoutView="100" workbookViewId="0">
      <selection activeCell="D10" sqref="D10:D11"/>
    </sheetView>
  </sheetViews>
  <sheetFormatPr defaultColWidth="8.796875" defaultRowHeight="13"/>
  <cols>
    <col min="1" max="1" width="46.796875" style="5" customWidth="1"/>
    <col min="2" max="2" width="11.796875" style="5" customWidth="1"/>
    <col min="3" max="3" width="60.69921875" style="5" customWidth="1"/>
    <col min="4" max="4" width="20.69921875" style="5" customWidth="1"/>
    <col min="5" max="5" width="4.19921875" style="5" customWidth="1"/>
    <col min="6" max="16384" width="8.796875" style="5"/>
  </cols>
  <sheetData>
    <row r="1" spans="1:5" ht="32.5" customHeight="1">
      <c r="A1" s="141" t="s">
        <v>294</v>
      </c>
      <c r="B1" s="141"/>
      <c r="C1" s="141"/>
      <c r="D1" s="141"/>
      <c r="E1" s="4"/>
    </row>
    <row r="2" spans="1:5">
      <c r="A2" s="143" t="s">
        <v>326</v>
      </c>
      <c r="B2" s="143"/>
      <c r="C2" s="143"/>
      <c r="D2" s="110" t="s">
        <v>31</v>
      </c>
    </row>
    <row r="3" spans="1:5" ht="53.15" customHeight="1">
      <c r="A3" s="144"/>
      <c r="B3" s="144"/>
      <c r="C3" s="144"/>
      <c r="D3" s="111" t="s">
        <v>32</v>
      </c>
    </row>
    <row r="4" spans="1:5">
      <c r="A4" s="117"/>
      <c r="B4" s="117"/>
      <c r="C4" s="117"/>
      <c r="D4" s="117"/>
    </row>
    <row r="5" spans="1:5">
      <c r="A5" s="145" t="s">
        <v>33</v>
      </c>
      <c r="B5" s="145"/>
      <c r="C5" s="145"/>
      <c r="D5" s="145"/>
    </row>
    <row r="6" spans="1:5">
      <c r="A6" s="119"/>
      <c r="B6" s="119"/>
      <c r="C6" s="119"/>
      <c r="D6" s="119"/>
    </row>
    <row r="7" spans="1:5">
      <c r="A7" s="142" t="s">
        <v>7</v>
      </c>
      <c r="B7" s="142"/>
      <c r="C7" s="142"/>
      <c r="D7" s="142"/>
    </row>
    <row r="8" spans="1:5">
      <c r="A8" s="140" t="s">
        <v>34</v>
      </c>
      <c r="B8" s="140"/>
      <c r="C8" s="140"/>
      <c r="D8" s="140"/>
    </row>
    <row r="9" spans="1:5">
      <c r="A9" s="139" t="s">
        <v>35</v>
      </c>
      <c r="B9" s="139"/>
      <c r="C9" s="139"/>
      <c r="D9" s="139"/>
    </row>
    <row r="10" spans="1:5">
      <c r="A10" s="135" t="s">
        <v>36</v>
      </c>
      <c r="B10" s="135"/>
      <c r="C10" s="135"/>
      <c r="D10" s="17">
        <f>SUM(Descrição!G12:G13)</f>
        <v>0</v>
      </c>
    </row>
    <row r="11" spans="1:5">
      <c r="A11" s="137" t="s">
        <v>37</v>
      </c>
      <c r="B11" s="137"/>
      <c r="C11" s="137"/>
      <c r="D11" s="17">
        <f>Descrição!G10+Descrição!G11</f>
        <v>0</v>
      </c>
    </row>
    <row r="12" spans="1:5">
      <c r="A12" s="138" t="s">
        <v>12</v>
      </c>
      <c r="B12" s="138"/>
      <c r="C12" s="138"/>
      <c r="D12" s="18">
        <f>SUM(D10:D11)</f>
        <v>0</v>
      </c>
    </row>
    <row r="13" spans="1:5">
      <c r="A13" s="139" t="s">
        <v>38</v>
      </c>
      <c r="B13" s="139"/>
      <c r="C13" s="139"/>
      <c r="D13" s="139"/>
    </row>
    <row r="14" spans="1:5">
      <c r="A14" s="96" t="s">
        <v>310</v>
      </c>
      <c r="B14" s="97">
        <f>Encargos!C47</f>
        <v>1.1069000000000002</v>
      </c>
      <c r="C14" s="96" t="s">
        <v>309</v>
      </c>
      <c r="D14" s="17">
        <f>D10*B14</f>
        <v>0</v>
      </c>
    </row>
    <row r="15" spans="1:5">
      <c r="A15" s="96" t="s">
        <v>312</v>
      </c>
      <c r="B15" s="97">
        <v>0.2</v>
      </c>
      <c r="C15" s="96" t="s">
        <v>311</v>
      </c>
      <c r="D15" s="17">
        <f>D11*B15</f>
        <v>0</v>
      </c>
    </row>
    <row r="16" spans="1:5">
      <c r="A16" s="138" t="s">
        <v>16</v>
      </c>
      <c r="B16" s="138"/>
      <c r="C16" s="138"/>
      <c r="D16" s="18">
        <f>SUM(D14:D15)</f>
        <v>0</v>
      </c>
    </row>
    <row r="17" spans="1:4">
      <c r="A17" s="140" t="s">
        <v>39</v>
      </c>
      <c r="B17" s="140"/>
      <c r="C17" s="140"/>
      <c r="D17" s="140"/>
    </row>
    <row r="18" spans="1:4">
      <c r="A18" s="135" t="s">
        <v>40</v>
      </c>
      <c r="B18" s="135"/>
      <c r="C18" s="135"/>
      <c r="D18" s="17">
        <f>Descrição!G27</f>
        <v>0</v>
      </c>
    </row>
    <row r="19" spans="1:4">
      <c r="A19" s="135" t="s">
        <v>41</v>
      </c>
      <c r="B19" s="135"/>
      <c r="C19" s="135"/>
      <c r="D19" s="17">
        <f>Deslocamentos!E17</f>
        <v>0</v>
      </c>
    </row>
    <row r="20" spans="1:4">
      <c r="A20" s="135" t="s">
        <v>42</v>
      </c>
      <c r="B20" s="135"/>
      <c r="C20" s="135"/>
      <c r="D20" s="17">
        <f>Deslocamentos!E24</f>
        <v>0</v>
      </c>
    </row>
    <row r="21" spans="1:4">
      <c r="A21" s="135"/>
      <c r="B21" s="135"/>
      <c r="C21" s="135"/>
      <c r="D21" s="19"/>
    </row>
    <row r="22" spans="1:4">
      <c r="A22" s="135"/>
      <c r="B22" s="135"/>
      <c r="C22" s="135"/>
      <c r="D22" s="19"/>
    </row>
    <row r="23" spans="1:4">
      <c r="A23" s="138" t="s">
        <v>281</v>
      </c>
      <c r="B23" s="138"/>
      <c r="C23" s="138"/>
      <c r="D23" s="18">
        <f>SUM(D18:D22)</f>
        <v>0</v>
      </c>
    </row>
    <row r="24" spans="1:4">
      <c r="A24" s="148" t="s">
        <v>313</v>
      </c>
      <c r="B24" s="148"/>
      <c r="C24" s="148"/>
      <c r="D24" s="9">
        <f>SUM(D23,D16,D12)</f>
        <v>0</v>
      </c>
    </row>
    <row r="25" spans="1:4">
      <c r="A25" s="119"/>
      <c r="B25" s="119"/>
      <c r="C25" s="119"/>
      <c r="D25" s="119"/>
    </row>
    <row r="26" spans="1:4">
      <c r="A26" s="142" t="s">
        <v>23</v>
      </c>
      <c r="B26" s="142"/>
      <c r="C26" s="142"/>
      <c r="D26" s="142"/>
    </row>
    <row r="27" spans="1:4" ht="13.4" customHeight="1">
      <c r="A27" s="8" t="s">
        <v>314</v>
      </c>
      <c r="B27" s="98">
        <f>'CUSTOS DE ADM'!E11</f>
        <v>9.9999999999999992E-2</v>
      </c>
      <c r="C27" s="98" t="s">
        <v>315</v>
      </c>
      <c r="D27" s="17">
        <f>D12*B27</f>
        <v>0</v>
      </c>
    </row>
    <row r="28" spans="1:4" ht="13.4" customHeight="1">
      <c r="A28" s="8" t="s">
        <v>320</v>
      </c>
      <c r="B28" s="99">
        <v>0.05</v>
      </c>
      <c r="C28" s="96" t="s">
        <v>316</v>
      </c>
      <c r="D28" s="17">
        <f>(D12+D16+D23)*B28</f>
        <v>0</v>
      </c>
    </row>
    <row r="29" spans="1:4">
      <c r="A29" s="96" t="s">
        <v>318</v>
      </c>
      <c r="B29" s="97">
        <f>'PISF COFINS PIS'!E11</f>
        <v>0.1661</v>
      </c>
      <c r="C29" s="96" t="s">
        <v>317</v>
      </c>
      <c r="D29" s="17">
        <f>(D28+D27+D23+D16+D12)*B29</f>
        <v>0</v>
      </c>
    </row>
    <row r="30" spans="1:4">
      <c r="A30" s="148" t="s">
        <v>43</v>
      </c>
      <c r="B30" s="148"/>
      <c r="C30" s="148"/>
      <c r="D30" s="9">
        <f>SUM(D27:D29)</f>
        <v>0</v>
      </c>
    </row>
    <row r="31" spans="1:4">
      <c r="A31" s="119"/>
      <c r="B31" s="119"/>
      <c r="C31" s="119"/>
      <c r="D31" s="119"/>
    </row>
    <row r="32" spans="1:4">
      <c r="A32" s="149" t="s">
        <v>44</v>
      </c>
      <c r="B32" s="149"/>
      <c r="C32" s="149"/>
      <c r="D32" s="9">
        <f>D30+D24</f>
        <v>0</v>
      </c>
    </row>
    <row r="33" spans="1:4">
      <c r="A33" s="117"/>
      <c r="B33" s="117"/>
      <c r="C33" s="117"/>
      <c r="D33" s="117"/>
    </row>
    <row r="34" spans="1:4">
      <c r="A34" s="118" t="s">
        <v>45</v>
      </c>
      <c r="B34" s="118"/>
      <c r="C34" s="118"/>
      <c r="D34" s="118"/>
    </row>
    <row r="35" spans="1:4">
      <c r="A35" s="119"/>
      <c r="B35" s="119"/>
      <c r="C35" s="119"/>
      <c r="D35" s="119"/>
    </row>
    <row r="36" spans="1:4">
      <c r="A36" s="136" t="s">
        <v>51</v>
      </c>
      <c r="B36" s="136"/>
      <c r="C36" s="136"/>
      <c r="D36" s="20">
        <f>D32</f>
        <v>0</v>
      </c>
    </row>
    <row r="37" spans="1:4">
      <c r="A37" s="135" t="s">
        <v>325</v>
      </c>
      <c r="B37" s="135"/>
      <c r="C37" s="135"/>
      <c r="D37" s="21">
        <v>4</v>
      </c>
    </row>
    <row r="38" spans="1:4">
      <c r="A38" s="139" t="s">
        <v>46</v>
      </c>
      <c r="B38" s="139"/>
      <c r="C38" s="139"/>
      <c r="D38" s="20">
        <f>D36/D37</f>
        <v>0</v>
      </c>
    </row>
    <row r="39" spans="1:4">
      <c r="A39" s="146"/>
      <c r="B39" s="146"/>
      <c r="C39" s="146"/>
      <c r="D39" s="146"/>
    </row>
    <row r="40" spans="1:4">
      <c r="A40" s="147" t="s">
        <v>47</v>
      </c>
      <c r="B40" s="147"/>
      <c r="C40" s="147"/>
      <c r="D40" s="22" t="s">
        <v>48</v>
      </c>
    </row>
    <row r="41" spans="1:4">
      <c r="A41" s="137" t="s">
        <v>49</v>
      </c>
      <c r="B41" s="137"/>
      <c r="C41" s="137"/>
      <c r="D41" s="23" t="s">
        <v>50</v>
      </c>
    </row>
  </sheetData>
  <mergeCells count="35">
    <mergeCell ref="A41:C41"/>
    <mergeCell ref="A39:D39"/>
    <mergeCell ref="A40:C40"/>
    <mergeCell ref="A22:C22"/>
    <mergeCell ref="A23:C23"/>
    <mergeCell ref="A24:C24"/>
    <mergeCell ref="A25:D25"/>
    <mergeCell ref="A26:D26"/>
    <mergeCell ref="A30:C30"/>
    <mergeCell ref="A31:D31"/>
    <mergeCell ref="A33:D33"/>
    <mergeCell ref="A34:D34"/>
    <mergeCell ref="A38:C38"/>
    <mergeCell ref="A32:C32"/>
    <mergeCell ref="A1:D1"/>
    <mergeCell ref="A7:D7"/>
    <mergeCell ref="A8:D8"/>
    <mergeCell ref="A9:D9"/>
    <mergeCell ref="A10:C10"/>
    <mergeCell ref="A2:C3"/>
    <mergeCell ref="A4:D4"/>
    <mergeCell ref="A5:D5"/>
    <mergeCell ref="A6:D6"/>
    <mergeCell ref="A11:C11"/>
    <mergeCell ref="A12:C12"/>
    <mergeCell ref="A13:D13"/>
    <mergeCell ref="A35:D35"/>
    <mergeCell ref="A37:C37"/>
    <mergeCell ref="A21:C21"/>
    <mergeCell ref="A36:C36"/>
    <mergeCell ref="A16:C16"/>
    <mergeCell ref="A17:D17"/>
    <mergeCell ref="A18:C18"/>
    <mergeCell ref="A19:C19"/>
    <mergeCell ref="A20:C20"/>
  </mergeCells>
  <pageMargins left="0.7" right="0.7" top="0.75" bottom="0.75" header="0.3" footer="0.3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view="pageBreakPreview" topLeftCell="A4" zoomScale="145" zoomScaleNormal="100" zoomScaleSheetLayoutView="145" workbookViewId="0">
      <selection activeCell="F10" sqref="F10:F13"/>
    </sheetView>
  </sheetViews>
  <sheetFormatPr defaultColWidth="4.796875" defaultRowHeight="13"/>
  <cols>
    <col min="1" max="1" width="13.296875" style="5" customWidth="1"/>
    <col min="2" max="2" width="63.296875" style="5" customWidth="1"/>
    <col min="3" max="3" width="29.69921875" style="5" customWidth="1"/>
    <col min="4" max="4" width="13.796875" style="5" customWidth="1"/>
    <col min="5" max="5" width="11.69921875" style="5" customWidth="1"/>
    <col min="6" max="6" width="8.296875" style="5" bestFit="1" customWidth="1"/>
    <col min="7" max="7" width="13.69921875" style="5" customWidth="1"/>
    <col min="8" max="16384" width="4.796875" style="5"/>
  </cols>
  <sheetData>
    <row r="1" spans="1:14" ht="26.5" customHeight="1">
      <c r="A1" s="160" t="s">
        <v>295</v>
      </c>
      <c r="B1" s="160"/>
      <c r="C1" s="160"/>
      <c r="D1" s="160"/>
      <c r="E1" s="160"/>
      <c r="F1" s="160"/>
      <c r="G1" s="160"/>
      <c r="H1" s="4"/>
    </row>
    <row r="2" spans="1:14" ht="26.15" customHeight="1">
      <c r="A2" s="143" t="s">
        <v>326</v>
      </c>
      <c r="B2" s="150"/>
      <c r="C2" s="150"/>
      <c r="D2" s="150"/>
      <c r="E2" s="150"/>
      <c r="F2" s="155" t="s">
        <v>31</v>
      </c>
      <c r="G2" s="156"/>
      <c r="N2" s="5">
        <f>176/2</f>
        <v>88</v>
      </c>
    </row>
    <row r="3" spans="1:14" ht="39.65" customHeight="1">
      <c r="A3" s="151"/>
      <c r="B3" s="151"/>
      <c r="C3" s="151"/>
      <c r="D3" s="151"/>
      <c r="E3" s="151"/>
      <c r="F3" s="152" t="s">
        <v>52</v>
      </c>
      <c r="G3" s="144"/>
    </row>
    <row r="4" spans="1:14">
      <c r="A4" s="119"/>
      <c r="B4" s="119"/>
      <c r="C4" s="119"/>
      <c r="D4" s="119"/>
      <c r="E4" s="119"/>
      <c r="F4" s="119"/>
      <c r="G4" s="119"/>
    </row>
    <row r="5" spans="1:14">
      <c r="A5" s="153" t="s">
        <v>53</v>
      </c>
      <c r="B5" s="153"/>
      <c r="C5" s="153"/>
      <c r="D5" s="153"/>
      <c r="E5" s="153"/>
      <c r="F5" s="154">
        <v>4</v>
      </c>
      <c r="G5" s="154"/>
    </row>
    <row r="6" spans="1:14">
      <c r="A6" s="119"/>
      <c r="B6" s="119"/>
      <c r="C6" s="119"/>
      <c r="D6" s="119"/>
      <c r="E6" s="119"/>
      <c r="F6" s="119"/>
      <c r="G6" s="119"/>
    </row>
    <row r="7" spans="1:14">
      <c r="A7" s="158" t="s">
        <v>54</v>
      </c>
      <c r="B7" s="158" t="s">
        <v>55</v>
      </c>
      <c r="C7" s="158" t="s">
        <v>56</v>
      </c>
      <c r="D7" s="158" t="s">
        <v>57</v>
      </c>
      <c r="E7" s="158" t="s">
        <v>58</v>
      </c>
      <c r="F7" s="158" t="s">
        <v>3</v>
      </c>
      <c r="G7" s="158"/>
    </row>
    <row r="8" spans="1:14">
      <c r="A8" s="159"/>
      <c r="B8" s="159"/>
      <c r="C8" s="159"/>
      <c r="D8" s="159"/>
      <c r="E8" s="159"/>
      <c r="F8" s="24" t="s">
        <v>59</v>
      </c>
      <c r="G8" s="24" t="s">
        <v>60</v>
      </c>
    </row>
    <row r="9" spans="1:14">
      <c r="A9" s="25" t="s">
        <v>61</v>
      </c>
      <c r="B9" s="140" t="s">
        <v>62</v>
      </c>
      <c r="C9" s="140"/>
      <c r="D9" s="140"/>
      <c r="E9" s="140"/>
      <c r="F9" s="140"/>
      <c r="G9" s="140"/>
    </row>
    <row r="10" spans="1:14">
      <c r="A10" s="26" t="s">
        <v>63</v>
      </c>
      <c r="B10" s="27" t="s">
        <v>64</v>
      </c>
      <c r="C10" s="26" t="str">
        <f>'Referências de preço'!E4</f>
        <v>P8060</v>
      </c>
      <c r="D10" s="26" t="s">
        <v>66</v>
      </c>
      <c r="E10" s="28">
        <v>176</v>
      </c>
      <c r="F10" s="29">
        <f>'Referências de preço'!H4</f>
        <v>0</v>
      </c>
      <c r="G10" s="30">
        <f>F10*E10</f>
        <v>0</v>
      </c>
    </row>
    <row r="11" spans="1:14">
      <c r="A11" s="26" t="s">
        <v>67</v>
      </c>
      <c r="B11" s="27" t="s">
        <v>282</v>
      </c>
      <c r="C11" s="26" t="str">
        <f>'Referências de preço'!E4</f>
        <v>P8060</v>
      </c>
      <c r="D11" s="26" t="s">
        <v>66</v>
      </c>
      <c r="E11" s="28">
        <f>(176/2)*2</f>
        <v>176</v>
      </c>
      <c r="F11" s="29">
        <f>'Referências de preço'!H4</f>
        <v>0</v>
      </c>
      <c r="G11" s="30">
        <f>F11*E11</f>
        <v>0</v>
      </c>
    </row>
    <row r="12" spans="1:14">
      <c r="A12" s="26" t="s">
        <v>68</v>
      </c>
      <c r="B12" s="27" t="s">
        <v>296</v>
      </c>
      <c r="C12" s="38" t="s">
        <v>269</v>
      </c>
      <c r="D12" s="26" t="s">
        <v>66</v>
      </c>
      <c r="E12" s="28">
        <v>176</v>
      </c>
      <c r="F12" s="29">
        <f>'Referências de preço'!H5</f>
        <v>0</v>
      </c>
      <c r="G12" s="30">
        <f t="shared" ref="G12:G13" si="0">F12*E12</f>
        <v>0</v>
      </c>
    </row>
    <row r="13" spans="1:14">
      <c r="A13" s="26" t="s">
        <v>69</v>
      </c>
      <c r="B13" s="27" t="s">
        <v>70</v>
      </c>
      <c r="C13" s="38" t="s">
        <v>270</v>
      </c>
      <c r="D13" s="26" t="s">
        <v>66</v>
      </c>
      <c r="E13" s="28">
        <v>176</v>
      </c>
      <c r="F13" s="29">
        <f>'Referências de preço'!H6</f>
        <v>0</v>
      </c>
      <c r="G13" s="30">
        <f t="shared" si="0"/>
        <v>0</v>
      </c>
    </row>
    <row r="14" spans="1:14" ht="16" customHeight="1">
      <c r="A14" s="163" t="s">
        <v>71</v>
      </c>
      <c r="B14" s="163"/>
      <c r="C14" s="163"/>
      <c r="D14" s="163"/>
      <c r="E14" s="163"/>
      <c r="F14" s="163"/>
      <c r="G14" s="31">
        <f>SUM(G10:G13)</f>
        <v>0</v>
      </c>
    </row>
    <row r="15" spans="1:14">
      <c r="A15" s="117"/>
      <c r="B15" s="117"/>
      <c r="C15" s="117"/>
      <c r="D15" s="117"/>
      <c r="E15" s="117"/>
      <c r="F15" s="117"/>
      <c r="G15" s="117"/>
    </row>
    <row r="16" spans="1:14">
      <c r="A16" s="157" t="s">
        <v>54</v>
      </c>
      <c r="B16" s="157" t="s">
        <v>55</v>
      </c>
      <c r="C16" s="157" t="s">
        <v>56</v>
      </c>
      <c r="D16" s="157" t="s">
        <v>57</v>
      </c>
      <c r="E16" s="157" t="s">
        <v>58</v>
      </c>
      <c r="F16" s="157" t="s">
        <v>3</v>
      </c>
      <c r="G16" s="157"/>
    </row>
    <row r="17" spans="1:7">
      <c r="A17" s="158"/>
      <c r="B17" s="158"/>
      <c r="C17" s="158"/>
      <c r="D17" s="158"/>
      <c r="E17" s="158"/>
      <c r="F17" s="32" t="s">
        <v>59</v>
      </c>
      <c r="G17" s="32" t="s">
        <v>60</v>
      </c>
    </row>
    <row r="18" spans="1:7">
      <c r="A18" s="33" t="s">
        <v>72</v>
      </c>
      <c r="B18" s="161" t="s">
        <v>73</v>
      </c>
      <c r="C18" s="161"/>
      <c r="D18" s="161"/>
      <c r="E18" s="161"/>
      <c r="F18" s="161"/>
      <c r="G18" s="161"/>
    </row>
    <row r="19" spans="1:7">
      <c r="A19" s="34" t="s">
        <v>74</v>
      </c>
      <c r="B19" s="27" t="s">
        <v>75</v>
      </c>
      <c r="C19" s="26" t="s">
        <v>76</v>
      </c>
      <c r="D19" s="26" t="s">
        <v>77</v>
      </c>
      <c r="E19" s="28">
        <v>4</v>
      </c>
      <c r="F19" s="29">
        <f>'Referências de preço'!H16</f>
        <v>0</v>
      </c>
      <c r="G19" s="30">
        <f>F19*E19</f>
        <v>0</v>
      </c>
    </row>
    <row r="20" spans="1:7">
      <c r="A20" s="34" t="s">
        <v>78</v>
      </c>
      <c r="B20" s="27" t="s">
        <v>79</v>
      </c>
      <c r="C20" s="26" t="s">
        <v>80</v>
      </c>
      <c r="D20" s="26" t="s">
        <v>77</v>
      </c>
      <c r="E20" s="28">
        <v>4</v>
      </c>
      <c r="F20" s="29">
        <f>'Referências de preço'!H17</f>
        <v>0</v>
      </c>
      <c r="G20" s="30">
        <f t="shared" ref="G20:G26" si="1">F20*E20</f>
        <v>0</v>
      </c>
    </row>
    <row r="21" spans="1:7">
      <c r="A21" s="34" t="s">
        <v>81</v>
      </c>
      <c r="B21" s="27" t="s">
        <v>82</v>
      </c>
      <c r="C21" s="26" t="s">
        <v>83</v>
      </c>
      <c r="D21" s="26" t="s">
        <v>77</v>
      </c>
      <c r="E21" s="28">
        <v>4</v>
      </c>
      <c r="F21" s="29">
        <f>'Referências de preço'!H18</f>
        <v>0</v>
      </c>
      <c r="G21" s="30">
        <f t="shared" si="1"/>
        <v>0</v>
      </c>
    </row>
    <row r="22" spans="1:7">
      <c r="A22" s="34" t="s">
        <v>84</v>
      </c>
      <c r="B22" s="27" t="s">
        <v>85</v>
      </c>
      <c r="C22" s="26" t="s">
        <v>86</v>
      </c>
      <c r="D22" s="26" t="s">
        <v>77</v>
      </c>
      <c r="E22" s="28">
        <v>4</v>
      </c>
      <c r="F22" s="29">
        <f>'Referências de preço'!H19</f>
        <v>0</v>
      </c>
      <c r="G22" s="30">
        <f t="shared" si="1"/>
        <v>0</v>
      </c>
    </row>
    <row r="23" spans="1:7">
      <c r="A23" s="34" t="s">
        <v>87</v>
      </c>
      <c r="B23" s="27" t="s">
        <v>88</v>
      </c>
      <c r="C23" s="26" t="s">
        <v>89</v>
      </c>
      <c r="D23" s="26" t="s">
        <v>77</v>
      </c>
      <c r="E23" s="28">
        <v>4</v>
      </c>
      <c r="F23" s="29">
        <f>'Referências de preço'!H20</f>
        <v>0</v>
      </c>
      <c r="G23" s="30">
        <f t="shared" si="1"/>
        <v>0</v>
      </c>
    </row>
    <row r="24" spans="1:7">
      <c r="A24" s="34" t="s">
        <v>90</v>
      </c>
      <c r="B24" s="27" t="s">
        <v>91</v>
      </c>
      <c r="C24" s="26" t="s">
        <v>92</v>
      </c>
      <c r="D24" s="26" t="s">
        <v>77</v>
      </c>
      <c r="E24" s="28">
        <v>4</v>
      </c>
      <c r="F24" s="29">
        <f>'Referências de preço'!H21</f>
        <v>0</v>
      </c>
      <c r="G24" s="30">
        <f t="shared" si="1"/>
        <v>0</v>
      </c>
    </row>
    <row r="25" spans="1:7">
      <c r="A25" s="34" t="s">
        <v>93</v>
      </c>
      <c r="B25" s="27" t="s">
        <v>94</v>
      </c>
      <c r="C25" s="26" t="s">
        <v>95</v>
      </c>
      <c r="D25" s="26" t="s">
        <v>77</v>
      </c>
      <c r="E25" s="28">
        <v>4</v>
      </c>
      <c r="F25" s="29">
        <f>'Referências de preço'!H22</f>
        <v>0</v>
      </c>
      <c r="G25" s="30">
        <f t="shared" si="1"/>
        <v>0</v>
      </c>
    </row>
    <row r="26" spans="1:7">
      <c r="A26" s="34" t="s">
        <v>96</v>
      </c>
      <c r="B26" s="27" t="s">
        <v>97</v>
      </c>
      <c r="C26" s="26" t="s">
        <v>98</v>
      </c>
      <c r="D26" s="26" t="s">
        <v>77</v>
      </c>
      <c r="E26" s="28">
        <v>4</v>
      </c>
      <c r="F26" s="29">
        <f>'Referências de preço'!H23</f>
        <v>0</v>
      </c>
      <c r="G26" s="30">
        <f t="shared" si="1"/>
        <v>0</v>
      </c>
    </row>
    <row r="27" spans="1:7">
      <c r="A27" s="162" t="s">
        <v>99</v>
      </c>
      <c r="B27" s="162"/>
      <c r="C27" s="162"/>
      <c r="D27" s="162"/>
      <c r="E27" s="162"/>
      <c r="F27" s="162"/>
      <c r="G27" s="35">
        <f>SUM(G19:G26)</f>
        <v>0</v>
      </c>
    </row>
    <row r="28" spans="1:7">
      <c r="A28" s="117"/>
      <c r="B28" s="117"/>
      <c r="C28" s="117"/>
      <c r="D28" s="117"/>
      <c r="E28" s="117"/>
      <c r="F28" s="117"/>
      <c r="G28" s="117"/>
    </row>
    <row r="29" spans="1:7">
      <c r="A29" s="147" t="s">
        <v>47</v>
      </c>
      <c r="B29" s="147"/>
      <c r="C29" s="147"/>
      <c r="D29" s="147" t="s">
        <v>48</v>
      </c>
      <c r="E29" s="147"/>
      <c r="F29" s="147"/>
      <c r="G29" s="147"/>
    </row>
    <row r="30" spans="1:7">
      <c r="A30" s="137" t="s">
        <v>49</v>
      </c>
      <c r="B30" s="137"/>
      <c r="C30" s="137"/>
      <c r="D30" s="137" t="s">
        <v>50</v>
      </c>
      <c r="E30" s="137"/>
      <c r="F30" s="137"/>
      <c r="G30" s="137"/>
    </row>
  </sheetData>
  <mergeCells count="30">
    <mergeCell ref="A30:C30"/>
    <mergeCell ref="D30:G30"/>
    <mergeCell ref="A1:G1"/>
    <mergeCell ref="B18:G18"/>
    <mergeCell ref="A27:F27"/>
    <mergeCell ref="A28:G28"/>
    <mergeCell ref="A29:C29"/>
    <mergeCell ref="D29:G29"/>
    <mergeCell ref="B9:G9"/>
    <mergeCell ref="A14:F14"/>
    <mergeCell ref="A15:G15"/>
    <mergeCell ref="A16:A17"/>
    <mergeCell ref="B16:B17"/>
    <mergeCell ref="C16:C17"/>
    <mergeCell ref="D16:D17"/>
    <mergeCell ref="E16:E17"/>
    <mergeCell ref="F16:G16"/>
    <mergeCell ref="A6:G6"/>
    <mergeCell ref="A7:A8"/>
    <mergeCell ref="B7:B8"/>
    <mergeCell ref="C7:C8"/>
    <mergeCell ref="D7:D8"/>
    <mergeCell ref="E7:E8"/>
    <mergeCell ref="F7:G7"/>
    <mergeCell ref="A2:E3"/>
    <mergeCell ref="F3:G3"/>
    <mergeCell ref="A4:G4"/>
    <mergeCell ref="A5:E5"/>
    <mergeCell ref="F5:G5"/>
    <mergeCell ref="F2:G2"/>
  </mergeCells>
  <pageMargins left="0.7" right="0.7" top="0.75" bottom="0.75" header="0.3" footer="0.3"/>
  <pageSetup paperSize="9" scale="61" orientation="portrait" r:id="rId1"/>
  <ignoredErrors>
    <ignoredError sqref="A9 A18" numberStoredAsText="1"/>
    <ignoredError sqref="F13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view="pageBreakPreview" zoomScaleNormal="100" zoomScaleSheetLayoutView="100" workbookViewId="0">
      <selection activeCell="D23" sqref="D23"/>
    </sheetView>
  </sheetViews>
  <sheetFormatPr defaultColWidth="8.796875" defaultRowHeight="13"/>
  <cols>
    <col min="1" max="1" width="95.5" style="5" customWidth="1"/>
    <col min="2" max="2" width="6.69921875" style="5" customWidth="1"/>
    <col min="3" max="3" width="5.296875" style="5" customWidth="1"/>
    <col min="4" max="4" width="7.796875" style="5" bestFit="1" customWidth="1"/>
    <col min="5" max="5" width="10.19921875" style="5" customWidth="1"/>
    <col min="6" max="6" width="2.796875" style="5" customWidth="1"/>
    <col min="7" max="16384" width="8.796875" style="5"/>
  </cols>
  <sheetData>
    <row r="1" spans="1:6" ht="25.5" customHeight="1">
      <c r="A1" s="166" t="s">
        <v>295</v>
      </c>
      <c r="B1" s="166"/>
      <c r="C1" s="166"/>
      <c r="D1" s="166"/>
      <c r="E1" s="166"/>
      <c r="F1" s="4"/>
    </row>
    <row r="2" spans="1:6" ht="17.25" customHeight="1">
      <c r="A2" s="143" t="s">
        <v>326</v>
      </c>
      <c r="B2" s="150"/>
      <c r="C2" s="167" t="s">
        <v>31</v>
      </c>
      <c r="D2" s="168"/>
      <c r="E2" s="168"/>
    </row>
    <row r="3" spans="1:6" ht="63" customHeight="1">
      <c r="A3" s="151"/>
      <c r="B3" s="151"/>
      <c r="C3" s="164" t="s">
        <v>100</v>
      </c>
      <c r="D3" s="165"/>
      <c r="E3" s="165"/>
    </row>
    <row r="4" spans="1:6" ht="12.65" customHeight="1">
      <c r="A4" s="119"/>
      <c r="B4" s="119"/>
      <c r="C4" s="119"/>
      <c r="D4" s="119"/>
      <c r="E4" s="119"/>
    </row>
    <row r="5" spans="1:6" ht="12.75" customHeight="1">
      <c r="A5" s="169" t="s">
        <v>55</v>
      </c>
      <c r="B5" s="143" t="s">
        <v>101</v>
      </c>
      <c r="C5" s="143" t="s">
        <v>58</v>
      </c>
      <c r="D5" s="171" t="s">
        <v>102</v>
      </c>
      <c r="E5" s="171"/>
    </row>
    <row r="6" spans="1:6" ht="12.75" customHeight="1">
      <c r="A6" s="170"/>
      <c r="B6" s="144"/>
      <c r="C6" s="144"/>
      <c r="D6" s="16" t="s">
        <v>103</v>
      </c>
      <c r="E6" s="36" t="s">
        <v>104</v>
      </c>
    </row>
    <row r="7" spans="1:6" ht="13.4" customHeight="1">
      <c r="A7" s="172" t="s">
        <v>105</v>
      </c>
      <c r="B7" s="172"/>
      <c r="C7" s="172"/>
      <c r="D7" s="172"/>
      <c r="E7" s="172"/>
    </row>
    <row r="8" spans="1:6" ht="12.75" customHeight="1">
      <c r="A8" s="139" t="s">
        <v>106</v>
      </c>
      <c r="B8" s="139"/>
      <c r="C8" s="139"/>
      <c r="D8" s="139"/>
      <c r="E8" s="139"/>
    </row>
    <row r="9" spans="1:6" ht="12.75" customHeight="1">
      <c r="A9" s="37" t="s">
        <v>114</v>
      </c>
      <c r="B9" s="38" t="s">
        <v>115</v>
      </c>
      <c r="C9" s="39">
        <v>4</v>
      </c>
      <c r="D9" s="19">
        <f>'Referências de preço'!J37</f>
        <v>0</v>
      </c>
      <c r="E9" s="17">
        <f>D9*C9</f>
        <v>0</v>
      </c>
    </row>
    <row r="10" spans="1:6" ht="12.75" customHeight="1">
      <c r="A10" s="37" t="s">
        <v>116</v>
      </c>
      <c r="B10" s="38" t="s">
        <v>115</v>
      </c>
      <c r="C10" s="39">
        <v>4</v>
      </c>
      <c r="D10" s="19">
        <f>'Referências de preço'!J37</f>
        <v>0</v>
      </c>
      <c r="E10" s="17">
        <f>D10*C10</f>
        <v>0</v>
      </c>
    </row>
    <row r="11" spans="1:6" ht="12.75" customHeight="1">
      <c r="A11" s="139" t="s">
        <v>107</v>
      </c>
      <c r="B11" s="139"/>
      <c r="C11" s="139"/>
      <c r="D11" s="139"/>
      <c r="E11" s="139"/>
    </row>
    <row r="12" spans="1:6" ht="12.75" customHeight="1">
      <c r="A12" s="37" t="s">
        <v>117</v>
      </c>
      <c r="B12" s="38" t="s">
        <v>115</v>
      </c>
      <c r="C12" s="39">
        <v>4</v>
      </c>
      <c r="D12" s="19">
        <f>'Referências de preço'!H25</f>
        <v>0</v>
      </c>
      <c r="E12" s="19">
        <f>D12*C12</f>
        <v>0</v>
      </c>
    </row>
    <row r="13" spans="1:6" ht="12.75" customHeight="1">
      <c r="A13" s="37" t="s">
        <v>118</v>
      </c>
      <c r="B13" s="38" t="s">
        <v>115</v>
      </c>
      <c r="C13" s="39">
        <v>4</v>
      </c>
      <c r="D13" s="19">
        <f>'Referências de preço'!H25</f>
        <v>0</v>
      </c>
      <c r="E13" s="19">
        <f>D13*C13</f>
        <v>0</v>
      </c>
    </row>
    <row r="14" spans="1:6" ht="12.75" customHeight="1">
      <c r="A14" s="139" t="s">
        <v>108</v>
      </c>
      <c r="B14" s="139"/>
      <c r="C14" s="139"/>
      <c r="D14" s="139"/>
      <c r="E14" s="139"/>
    </row>
    <row r="15" spans="1:6" ht="12.75" customHeight="1">
      <c r="A15" s="37" t="s">
        <v>114</v>
      </c>
      <c r="B15" s="38" t="s">
        <v>115</v>
      </c>
      <c r="C15" s="39">
        <v>4</v>
      </c>
      <c r="D15" s="19">
        <f>'Referências de preço'!H24</f>
        <v>0</v>
      </c>
      <c r="E15" s="17">
        <f>D15*C15</f>
        <v>0</v>
      </c>
    </row>
    <row r="16" spans="1:6" ht="12.75" customHeight="1">
      <c r="A16" s="37" t="s">
        <v>116</v>
      </c>
      <c r="B16" s="38" t="s">
        <v>115</v>
      </c>
      <c r="C16" s="39">
        <v>4</v>
      </c>
      <c r="D16" s="19">
        <f>'Referências de preço'!H24</f>
        <v>0</v>
      </c>
      <c r="E16" s="17">
        <f>D16*C16</f>
        <v>0</v>
      </c>
    </row>
    <row r="17" spans="1:5" ht="12.75" customHeight="1">
      <c r="A17" s="177" t="s">
        <v>109</v>
      </c>
      <c r="B17" s="177"/>
      <c r="C17" s="177"/>
      <c r="D17" s="177"/>
      <c r="E17" s="20">
        <f>SUM(E9:E16)</f>
        <v>0</v>
      </c>
    </row>
    <row r="18" spans="1:5" ht="12.75" customHeight="1">
      <c r="A18" s="172" t="s">
        <v>110</v>
      </c>
      <c r="B18" s="172"/>
      <c r="C18" s="172"/>
      <c r="D18" s="172"/>
      <c r="E18" s="172"/>
    </row>
    <row r="19" spans="1:5" ht="12.75" customHeight="1">
      <c r="A19" s="173" t="s">
        <v>111</v>
      </c>
      <c r="B19" s="173"/>
      <c r="C19" s="173"/>
      <c r="D19" s="173"/>
      <c r="E19" s="173"/>
    </row>
    <row r="20" spans="1:5" ht="12.75" customHeight="1">
      <c r="A20" s="37" t="s">
        <v>119</v>
      </c>
      <c r="B20" s="38" t="s">
        <v>115</v>
      </c>
      <c r="C20" s="39">
        <v>4</v>
      </c>
      <c r="D20" s="19">
        <f>'Referências de preço'!J37</f>
        <v>0</v>
      </c>
      <c r="E20" s="17">
        <f t="shared" ref="E20" si="0">D20*C20</f>
        <v>0</v>
      </c>
    </row>
    <row r="21" spans="1:5" ht="12.75" customHeight="1">
      <c r="A21" s="70" t="s">
        <v>107</v>
      </c>
      <c r="B21" s="70"/>
      <c r="C21" s="70"/>
      <c r="D21" s="70"/>
      <c r="E21" s="19"/>
    </row>
    <row r="22" spans="1:5" ht="12.75" customHeight="1">
      <c r="A22" s="37" t="s">
        <v>117</v>
      </c>
      <c r="B22" s="38" t="s">
        <v>115</v>
      </c>
      <c r="C22" s="39">
        <v>4</v>
      </c>
      <c r="D22" s="19">
        <v>0</v>
      </c>
      <c r="E22" s="19">
        <f>D22*C22</f>
        <v>0</v>
      </c>
    </row>
    <row r="23" spans="1:5" ht="12.75" customHeight="1">
      <c r="A23" s="37" t="s">
        <v>118</v>
      </c>
      <c r="B23" s="38" t="s">
        <v>115</v>
      </c>
      <c r="C23" s="39">
        <v>4</v>
      </c>
      <c r="D23" s="19">
        <f>'Referências de preço'!H25</f>
        <v>0</v>
      </c>
      <c r="E23" s="19">
        <f>D23*C23</f>
        <v>0</v>
      </c>
    </row>
    <row r="24" spans="1:5" ht="12.75" customHeight="1">
      <c r="A24" s="174" t="s">
        <v>112</v>
      </c>
      <c r="B24" s="174"/>
      <c r="C24" s="174"/>
      <c r="D24" s="174"/>
      <c r="E24" s="20">
        <f>SUM(E20:E23)</f>
        <v>0</v>
      </c>
    </row>
    <row r="25" spans="1:5" ht="12.65" customHeight="1">
      <c r="A25" s="175"/>
      <c r="B25" s="175"/>
      <c r="C25" s="175"/>
      <c r="D25" s="175"/>
      <c r="E25" s="175"/>
    </row>
    <row r="26" spans="1:5" ht="12.75" customHeight="1">
      <c r="A26" s="176" t="s">
        <v>113</v>
      </c>
      <c r="B26" s="176"/>
      <c r="C26" s="176"/>
      <c r="D26" s="176"/>
      <c r="E26" s="9">
        <f>SUM(E17,E24,)</f>
        <v>0</v>
      </c>
    </row>
    <row r="27" spans="1:5" ht="12.65" customHeight="1">
      <c r="A27" s="119"/>
      <c r="B27" s="119"/>
      <c r="C27" s="119"/>
      <c r="D27" s="119"/>
      <c r="E27" s="119"/>
    </row>
    <row r="28" spans="1:5" ht="23.25" customHeight="1">
      <c r="A28" s="147" t="s">
        <v>47</v>
      </c>
      <c r="B28" s="147"/>
      <c r="C28" s="147"/>
      <c r="D28" s="147" t="s">
        <v>48</v>
      </c>
      <c r="E28" s="147"/>
    </row>
    <row r="29" spans="1:5" ht="23.25" customHeight="1">
      <c r="A29" s="147" t="s">
        <v>49</v>
      </c>
      <c r="B29" s="147"/>
      <c r="C29" s="147"/>
      <c r="D29" s="147"/>
      <c r="E29" s="147"/>
    </row>
    <row r="30" spans="1:5" ht="10.5" customHeight="1">
      <c r="A30" s="8" t="s">
        <v>29</v>
      </c>
      <c r="B30" s="14"/>
      <c r="C30" s="14"/>
      <c r="D30" s="14"/>
      <c r="E30" s="14"/>
    </row>
    <row r="31" spans="1:5" ht="11.9" customHeight="1">
      <c r="A31" s="135" t="s">
        <v>120</v>
      </c>
      <c r="B31" s="135"/>
      <c r="C31" s="135"/>
      <c r="D31" s="135"/>
      <c r="E31" s="135"/>
    </row>
    <row r="32" spans="1:5" ht="11.9" customHeight="1">
      <c r="A32" s="8" t="s">
        <v>121</v>
      </c>
      <c r="B32" s="14"/>
      <c r="C32" s="14"/>
      <c r="D32" s="14"/>
      <c r="E32" s="14"/>
    </row>
    <row r="33" spans="1:5" ht="13.5" customHeight="1">
      <c r="A33" s="135" t="s">
        <v>122</v>
      </c>
      <c r="B33" s="135"/>
      <c r="C33" s="135"/>
      <c r="D33" s="135"/>
      <c r="E33" s="135"/>
    </row>
  </sheetData>
  <mergeCells count="25">
    <mergeCell ref="A33:E33"/>
    <mergeCell ref="A27:E27"/>
    <mergeCell ref="A28:C28"/>
    <mergeCell ref="D28:E28"/>
    <mergeCell ref="A29:E29"/>
    <mergeCell ref="A31:E31"/>
    <mergeCell ref="A19:E19"/>
    <mergeCell ref="A24:D24"/>
    <mergeCell ref="A25:E25"/>
    <mergeCell ref="A26:D26"/>
    <mergeCell ref="A8:E8"/>
    <mergeCell ref="A11:E11"/>
    <mergeCell ref="A14:E14"/>
    <mergeCell ref="A17:D17"/>
    <mergeCell ref="A18:E18"/>
    <mergeCell ref="A5:A6"/>
    <mergeCell ref="B5:B6"/>
    <mergeCell ref="C5:C6"/>
    <mergeCell ref="D5:E5"/>
    <mergeCell ref="A7:E7"/>
    <mergeCell ref="A2:B3"/>
    <mergeCell ref="C3:E3"/>
    <mergeCell ref="A4:E4"/>
    <mergeCell ref="A1:E1"/>
    <mergeCell ref="C2:E2"/>
  </mergeCells>
  <pageMargins left="0.7" right="0.7" top="0.75" bottom="0.75" header="0.3" footer="0.3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view="pageBreakPreview" zoomScaleNormal="100" zoomScaleSheetLayoutView="100" workbookViewId="0">
      <selection activeCell="A4" sqref="A4:F4"/>
    </sheetView>
  </sheetViews>
  <sheetFormatPr defaultColWidth="8.796875" defaultRowHeight="13"/>
  <cols>
    <col min="1" max="1" width="2.296875" style="5" customWidth="1"/>
    <col min="2" max="2" width="87.69921875" style="5" customWidth="1"/>
    <col min="3" max="3" width="17.296875" style="5" customWidth="1"/>
    <col min="4" max="4" width="10" style="5" customWidth="1"/>
    <col min="5" max="5" width="5.796875" style="5" customWidth="1"/>
    <col min="6" max="6" width="12.69921875" style="5" customWidth="1"/>
    <col min="7" max="7" width="3.296875" style="5" customWidth="1"/>
    <col min="8" max="16384" width="8.796875" style="5"/>
  </cols>
  <sheetData>
    <row r="1" spans="1:6" ht="27" customHeight="1">
      <c r="A1" s="120" t="s">
        <v>295</v>
      </c>
      <c r="B1" s="120"/>
      <c r="C1" s="120"/>
      <c r="D1" s="120"/>
      <c r="E1" s="120"/>
      <c r="F1" s="120"/>
    </row>
    <row r="2" spans="1:6" ht="14.9" customHeight="1">
      <c r="A2" s="178" t="s">
        <v>326</v>
      </c>
      <c r="B2" s="150"/>
      <c r="C2" s="150"/>
      <c r="D2" s="150"/>
      <c r="E2" s="179" t="s">
        <v>5</v>
      </c>
      <c r="F2" s="180"/>
    </row>
    <row r="3" spans="1:6" ht="53.15" customHeight="1">
      <c r="A3" s="151"/>
      <c r="B3" s="151"/>
      <c r="C3" s="151"/>
      <c r="D3" s="151"/>
      <c r="E3" s="181" t="s">
        <v>123</v>
      </c>
      <c r="F3" s="182"/>
    </row>
    <row r="4" spans="1:6" ht="24" customHeight="1">
      <c r="A4" s="117"/>
      <c r="B4" s="117"/>
      <c r="C4" s="117"/>
      <c r="D4" s="117"/>
      <c r="E4" s="117"/>
      <c r="F4" s="117"/>
    </row>
    <row r="5" spans="1:6" ht="12.75" customHeight="1">
      <c r="A5" s="123" t="s">
        <v>124</v>
      </c>
      <c r="B5" s="123"/>
      <c r="C5" s="123"/>
      <c r="D5" s="123"/>
      <c r="E5" s="123"/>
      <c r="F5" s="123"/>
    </row>
    <row r="6" spans="1:6" ht="12.75" customHeight="1">
      <c r="A6" s="183" t="s">
        <v>55</v>
      </c>
      <c r="B6" s="183"/>
      <c r="C6" s="183"/>
      <c r="D6" s="183"/>
      <c r="E6" s="184" t="s">
        <v>125</v>
      </c>
      <c r="F6" s="184"/>
    </row>
    <row r="7" spans="1:6" ht="12.75" customHeight="1">
      <c r="A7" s="129"/>
      <c r="B7" s="129"/>
      <c r="C7" s="129"/>
      <c r="D7" s="129"/>
      <c r="E7" s="40" t="s">
        <v>126</v>
      </c>
      <c r="F7" s="40" t="s">
        <v>127</v>
      </c>
    </row>
    <row r="8" spans="1:6" ht="34.4" customHeight="1">
      <c r="A8" s="41">
        <v>1</v>
      </c>
      <c r="B8" s="136" t="s">
        <v>128</v>
      </c>
      <c r="C8" s="136"/>
      <c r="D8" s="136"/>
      <c r="E8" s="100">
        <v>6.5000000000000002E-2</v>
      </c>
      <c r="F8" s="2">
        <f>Resumo!D12*E8</f>
        <v>0</v>
      </c>
    </row>
    <row r="9" spans="1:6" ht="34.4" customHeight="1">
      <c r="A9" s="41">
        <v>2</v>
      </c>
      <c r="B9" s="130" t="s">
        <v>129</v>
      </c>
      <c r="C9" s="130"/>
      <c r="D9" s="130"/>
      <c r="E9" s="100">
        <v>2.2499999999999999E-2</v>
      </c>
      <c r="F9" s="2">
        <f>Resumo!D12*E9</f>
        <v>0</v>
      </c>
    </row>
    <row r="10" spans="1:6" ht="34.4" customHeight="1">
      <c r="A10" s="41">
        <v>3</v>
      </c>
      <c r="B10" s="130" t="s">
        <v>130</v>
      </c>
      <c r="C10" s="130"/>
      <c r="D10" s="130"/>
      <c r="E10" s="100">
        <v>1.2500000000000001E-2</v>
      </c>
      <c r="F10" s="2">
        <f>Resumo!D12*E10</f>
        <v>0</v>
      </c>
    </row>
    <row r="11" spans="1:6" ht="15.65" customHeight="1">
      <c r="A11" s="186" t="s">
        <v>131</v>
      </c>
      <c r="B11" s="186"/>
      <c r="C11" s="186"/>
      <c r="D11" s="186"/>
      <c r="E11" s="101">
        <f>SUM(E8:E10)</f>
        <v>9.9999999999999992E-2</v>
      </c>
      <c r="F11" s="3">
        <f>SUM(F8:F10)</f>
        <v>0</v>
      </c>
    </row>
    <row r="12" spans="1:6" ht="12.65" customHeight="1">
      <c r="A12" s="119"/>
      <c r="B12" s="119"/>
      <c r="C12" s="119"/>
      <c r="D12" s="119"/>
      <c r="E12" s="119"/>
      <c r="F12" s="119"/>
    </row>
    <row r="13" spans="1:6" ht="24" customHeight="1">
      <c r="A13" s="134" t="s">
        <v>25</v>
      </c>
      <c r="B13" s="134"/>
      <c r="C13" s="134" t="s">
        <v>26</v>
      </c>
      <c r="D13" s="134"/>
      <c r="E13" s="134"/>
      <c r="F13" s="134"/>
    </row>
    <row r="14" spans="1:6" ht="24" customHeight="1">
      <c r="A14" s="185" t="s">
        <v>27</v>
      </c>
      <c r="B14" s="185"/>
      <c r="C14" s="185"/>
      <c r="D14" s="185" t="s">
        <v>28</v>
      </c>
      <c r="E14" s="185"/>
      <c r="F14" s="185"/>
    </row>
    <row r="15" spans="1:6" ht="47.25" customHeight="1">
      <c r="A15" s="134" t="s">
        <v>132</v>
      </c>
      <c r="B15" s="134"/>
      <c r="C15" s="134"/>
      <c r="D15" s="134"/>
      <c r="E15" s="134"/>
      <c r="F15" s="134"/>
    </row>
  </sheetData>
  <mergeCells count="18">
    <mergeCell ref="A14:C14"/>
    <mergeCell ref="D14:F14"/>
    <mergeCell ref="A15:F15"/>
    <mergeCell ref="B10:D10"/>
    <mergeCell ref="A11:D11"/>
    <mergeCell ref="A12:F12"/>
    <mergeCell ref="A13:B13"/>
    <mergeCell ref="C13:F13"/>
    <mergeCell ref="A5:F5"/>
    <mergeCell ref="A6:D7"/>
    <mergeCell ref="E6:F6"/>
    <mergeCell ref="B8:D8"/>
    <mergeCell ref="B9:D9"/>
    <mergeCell ref="A2:D3"/>
    <mergeCell ref="E2:F2"/>
    <mergeCell ref="E3:F3"/>
    <mergeCell ref="A4:F4"/>
    <mergeCell ref="A1:F1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BreakPreview" zoomScaleNormal="100" zoomScaleSheetLayoutView="100" workbookViewId="0">
      <selection activeCell="A2" sqref="A2:D3"/>
    </sheetView>
  </sheetViews>
  <sheetFormatPr defaultColWidth="27.19921875" defaultRowHeight="13"/>
  <cols>
    <col min="1" max="1" width="2" style="5" bestFit="1" customWidth="1"/>
    <col min="2" max="2" width="33" style="5" customWidth="1"/>
    <col min="3" max="3" width="59.296875" style="5" customWidth="1"/>
    <col min="4" max="4" width="15.5" style="5" customWidth="1"/>
    <col min="5" max="5" width="9.296875" style="5" bestFit="1" customWidth="1"/>
    <col min="6" max="6" width="9.19921875" style="5" bestFit="1" customWidth="1"/>
    <col min="7" max="7" width="3.69921875" style="5" customWidth="1"/>
    <col min="8" max="16384" width="27.19921875" style="5"/>
  </cols>
  <sheetData>
    <row r="1" spans="1:7" ht="27" customHeight="1">
      <c r="B1" s="120" t="s">
        <v>295</v>
      </c>
      <c r="C1" s="120"/>
      <c r="D1" s="120"/>
      <c r="E1" s="120"/>
      <c r="F1" s="120"/>
      <c r="G1" s="4"/>
    </row>
    <row r="2" spans="1:7" ht="54" customHeight="1">
      <c r="A2" s="178" t="s">
        <v>326</v>
      </c>
      <c r="B2" s="178"/>
      <c r="C2" s="178"/>
      <c r="D2" s="178"/>
      <c r="E2" s="187" t="s">
        <v>31</v>
      </c>
      <c r="F2" s="188"/>
    </row>
    <row r="3" spans="1:7" ht="23.15" customHeight="1">
      <c r="A3" s="182"/>
      <c r="B3" s="182"/>
      <c r="C3" s="182"/>
      <c r="D3" s="182"/>
      <c r="E3" s="181" t="s">
        <v>133</v>
      </c>
      <c r="F3" s="182"/>
    </row>
    <row r="4" spans="1:7" ht="24" customHeight="1">
      <c r="A4" s="117"/>
      <c r="B4" s="117"/>
      <c r="C4" s="117"/>
      <c r="D4" s="117"/>
      <c r="E4" s="117"/>
      <c r="F4" s="117"/>
    </row>
    <row r="5" spans="1:7" ht="12.75" customHeight="1">
      <c r="A5" s="123" t="s">
        <v>134</v>
      </c>
      <c r="B5" s="123"/>
      <c r="C5" s="123"/>
      <c r="D5" s="123"/>
      <c r="E5" s="123"/>
      <c r="F5" s="123"/>
    </row>
    <row r="6" spans="1:7" ht="12.75" customHeight="1">
      <c r="A6" s="183" t="s">
        <v>55</v>
      </c>
      <c r="B6" s="183"/>
      <c r="C6" s="183"/>
      <c r="D6" s="183" t="s">
        <v>125</v>
      </c>
      <c r="E6" s="183"/>
      <c r="F6" s="183"/>
    </row>
    <row r="7" spans="1:7" ht="12.75" customHeight="1">
      <c r="A7" s="129"/>
      <c r="B7" s="129"/>
      <c r="C7" s="129"/>
      <c r="D7" s="40" t="s">
        <v>135</v>
      </c>
      <c r="E7" s="42" t="s">
        <v>136</v>
      </c>
      <c r="F7" s="40" t="s">
        <v>127</v>
      </c>
    </row>
    <row r="8" spans="1:7" ht="12.75" customHeight="1">
      <c r="A8" s="43">
        <v>1</v>
      </c>
      <c r="B8" s="130" t="s">
        <v>137</v>
      </c>
      <c r="C8" s="130"/>
      <c r="D8" s="93">
        <v>0.05</v>
      </c>
      <c r="E8" s="93">
        <f>ROUND((1/(1-$D$11))*D8,4)</f>
        <v>5.8299999999999998E-2</v>
      </c>
      <c r="F8" s="107">
        <f>Orçamento!B8*E8</f>
        <v>0</v>
      </c>
      <c r="G8" s="88"/>
    </row>
    <row r="9" spans="1:7" ht="12.75" customHeight="1">
      <c r="A9" s="43">
        <v>2</v>
      </c>
      <c r="B9" s="130" t="s">
        <v>138</v>
      </c>
      <c r="C9" s="130"/>
      <c r="D9" s="93">
        <v>1.6500000000000001E-2</v>
      </c>
      <c r="E9" s="93">
        <f t="shared" ref="E9:E10" si="0">ROUND((1/(1-$D$11))*D9,4)</f>
        <v>1.9199999999999998E-2</v>
      </c>
      <c r="F9" s="10">
        <f>Orçamento!B8*E9</f>
        <v>0</v>
      </c>
    </row>
    <row r="10" spans="1:7" ht="12.75" customHeight="1">
      <c r="A10" s="43">
        <v>3</v>
      </c>
      <c r="B10" s="130" t="s">
        <v>139</v>
      </c>
      <c r="C10" s="130"/>
      <c r="D10" s="93">
        <v>7.5999999999999998E-2</v>
      </c>
      <c r="E10" s="93">
        <f t="shared" si="0"/>
        <v>8.8599999999999998E-2</v>
      </c>
      <c r="F10" s="10">
        <f>Orçamento!B8*E10</f>
        <v>0</v>
      </c>
    </row>
    <row r="11" spans="1:7" ht="18.649999999999999" customHeight="1">
      <c r="A11" s="189" t="s">
        <v>140</v>
      </c>
      <c r="B11" s="189"/>
      <c r="C11" s="189"/>
      <c r="D11" s="94">
        <f>SUM(D8:D10)</f>
        <v>0.14250000000000002</v>
      </c>
      <c r="E11" s="94">
        <f>SUM(E8:E10)</f>
        <v>0.1661</v>
      </c>
      <c r="F11" s="3">
        <f>SUM(F8:F10)</f>
        <v>0</v>
      </c>
    </row>
    <row r="12" spans="1:7" ht="12.65" customHeight="1">
      <c r="A12" s="119"/>
      <c r="B12" s="119"/>
      <c r="C12" s="119"/>
      <c r="D12" s="119"/>
      <c r="E12" s="119"/>
      <c r="F12" s="119"/>
    </row>
    <row r="13" spans="1:7" ht="24" customHeight="1">
      <c r="A13" s="134" t="s">
        <v>25</v>
      </c>
      <c r="B13" s="134"/>
      <c r="C13" s="134" t="s">
        <v>26</v>
      </c>
      <c r="D13" s="134"/>
      <c r="E13" s="134"/>
      <c r="F13" s="134"/>
    </row>
    <row r="14" spans="1:7" ht="24" customHeight="1">
      <c r="A14" s="185" t="s">
        <v>27</v>
      </c>
      <c r="B14" s="185"/>
      <c r="C14" s="185"/>
      <c r="D14" s="185" t="s">
        <v>28</v>
      </c>
      <c r="E14" s="185"/>
      <c r="F14" s="185"/>
    </row>
    <row r="15" spans="1:7" ht="11.25" customHeight="1">
      <c r="A15" s="130" t="s">
        <v>132</v>
      </c>
      <c r="B15" s="130"/>
      <c r="C15" s="130"/>
      <c r="D15" s="130"/>
      <c r="E15" s="130"/>
      <c r="F15" s="130"/>
    </row>
    <row r="16" spans="1:7" ht="27" customHeight="1">
      <c r="A16" s="130" t="s">
        <v>141</v>
      </c>
      <c r="B16" s="130"/>
      <c r="C16" s="130"/>
      <c r="D16" s="130"/>
      <c r="E16" s="130"/>
      <c r="F16" s="130"/>
    </row>
    <row r="17" spans="1:6" ht="16.75" customHeight="1">
      <c r="A17" s="136"/>
      <c r="B17" s="1" t="s">
        <v>142</v>
      </c>
      <c r="C17" s="14"/>
      <c r="D17" s="14"/>
      <c r="E17" s="14"/>
      <c r="F17" s="14"/>
    </row>
    <row r="18" spans="1:6" ht="11.9" customHeight="1">
      <c r="A18" s="136"/>
      <c r="B18" s="130" t="s">
        <v>143</v>
      </c>
      <c r="C18" s="130"/>
      <c r="D18" s="130"/>
      <c r="E18" s="130"/>
      <c r="F18" s="130"/>
    </row>
    <row r="19" spans="1:6" ht="11.9" customHeight="1">
      <c r="A19" s="136"/>
      <c r="B19" s="1" t="s">
        <v>144</v>
      </c>
      <c r="C19" s="14"/>
      <c r="D19" s="14"/>
      <c r="E19" s="14"/>
      <c r="F19" s="14"/>
    </row>
    <row r="20" spans="1:6" ht="12.75" customHeight="1">
      <c r="A20" s="136"/>
      <c r="B20" s="1" t="s">
        <v>145</v>
      </c>
      <c r="C20" s="14"/>
      <c r="D20" s="14"/>
      <c r="E20" s="14"/>
      <c r="F20" s="14"/>
    </row>
  </sheetData>
  <mergeCells count="21">
    <mergeCell ref="A15:F15"/>
    <mergeCell ref="A16:F16"/>
    <mergeCell ref="A17:A20"/>
    <mergeCell ref="B18:F18"/>
    <mergeCell ref="A11:C11"/>
    <mergeCell ref="A12:F12"/>
    <mergeCell ref="A13:B13"/>
    <mergeCell ref="C13:F13"/>
    <mergeCell ref="A14:C14"/>
    <mergeCell ref="D14:F14"/>
    <mergeCell ref="A6:C7"/>
    <mergeCell ref="D6:F6"/>
    <mergeCell ref="B8:C8"/>
    <mergeCell ref="B9:C9"/>
    <mergeCell ref="B10:C10"/>
    <mergeCell ref="A2:D3"/>
    <mergeCell ref="E3:F3"/>
    <mergeCell ref="A4:F4"/>
    <mergeCell ref="A5:F5"/>
    <mergeCell ref="B1:F1"/>
    <mergeCell ref="E2:F2"/>
  </mergeCells>
  <pageMargins left="0.7" right="0.7" top="0.75" bottom="0.75" header="0.3" footer="0.3"/>
  <pageSetup paperSize="9" scale="7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view="pageBreakPreview" zoomScale="90" zoomScaleNormal="70" zoomScaleSheetLayoutView="90" workbookViewId="0">
      <selection activeCell="C2" sqref="C2:C3"/>
    </sheetView>
  </sheetViews>
  <sheetFormatPr defaultColWidth="8.796875" defaultRowHeight="13"/>
  <cols>
    <col min="1" max="1" width="5.296875" style="5" customWidth="1"/>
    <col min="2" max="2" width="99.19921875" style="5" customWidth="1"/>
    <col min="3" max="3" width="24.796875" style="5" customWidth="1"/>
    <col min="4" max="16384" width="8.796875" style="5"/>
  </cols>
  <sheetData>
    <row r="1" spans="1:3" ht="27.65" customHeight="1">
      <c r="B1" s="45" t="str">
        <f>'PISF COFINS PIS'!B1:F1</f>
        <v>Ministério da Integração e do Desenvolvimento Regional
Companhia de Desenvolvimento dos Vales do São Francisco e do Parnaíba</v>
      </c>
    </row>
    <row r="2" spans="1:3" ht="14.9" customHeight="1">
      <c r="A2" s="143" t="s">
        <v>326</v>
      </c>
      <c r="B2" s="143"/>
      <c r="C2" s="110" t="s">
        <v>31</v>
      </c>
    </row>
    <row r="3" spans="1:3" ht="64" customHeight="1">
      <c r="A3" s="144"/>
      <c r="B3" s="144"/>
      <c r="C3" s="112" t="s">
        <v>146</v>
      </c>
    </row>
    <row r="4" spans="1:3" ht="11.5" customHeight="1">
      <c r="A4" s="117"/>
      <c r="B4" s="117"/>
      <c r="C4" s="117"/>
    </row>
    <row r="5" spans="1:3" ht="15.75" customHeight="1">
      <c r="A5" s="118" t="s">
        <v>0</v>
      </c>
      <c r="B5" s="118"/>
      <c r="C5" s="118"/>
    </row>
    <row r="6" spans="1:3" ht="12.75" customHeight="1">
      <c r="A6" s="190" t="s">
        <v>147</v>
      </c>
      <c r="B6" s="190"/>
      <c r="C6" s="190"/>
    </row>
    <row r="7" spans="1:3" ht="12.75" customHeight="1">
      <c r="A7" s="190" t="s">
        <v>148</v>
      </c>
      <c r="B7" s="190"/>
      <c r="C7" s="190"/>
    </row>
    <row r="8" spans="1:3" ht="12.75" customHeight="1">
      <c r="A8" s="118" t="s">
        <v>55</v>
      </c>
      <c r="B8" s="118"/>
      <c r="C8" s="48" t="s">
        <v>149</v>
      </c>
    </row>
    <row r="9" spans="1:3" ht="12.75" customHeight="1">
      <c r="A9" s="49" t="s">
        <v>150</v>
      </c>
      <c r="B9" s="172" t="s">
        <v>151</v>
      </c>
      <c r="C9" s="172"/>
    </row>
    <row r="10" spans="1:3" ht="12.75" customHeight="1">
      <c r="A10" s="38" t="s">
        <v>163</v>
      </c>
      <c r="B10" s="8" t="s">
        <v>164</v>
      </c>
      <c r="C10" s="46">
        <v>0.2</v>
      </c>
    </row>
    <row r="11" spans="1:3" ht="12.75" customHeight="1">
      <c r="A11" s="38" t="s">
        <v>165</v>
      </c>
      <c r="B11" s="8" t="s">
        <v>166</v>
      </c>
      <c r="C11" s="46">
        <v>1.4999999999999999E-2</v>
      </c>
    </row>
    <row r="12" spans="1:3" ht="12.75" customHeight="1">
      <c r="A12" s="38" t="s">
        <v>167</v>
      </c>
      <c r="B12" s="8" t="s">
        <v>168</v>
      </c>
      <c r="C12" s="46">
        <v>0.01</v>
      </c>
    </row>
    <row r="13" spans="1:3" ht="12.75" customHeight="1">
      <c r="A13" s="38" t="s">
        <v>169</v>
      </c>
      <c r="B13" s="8" t="s">
        <v>170</v>
      </c>
      <c r="C13" s="46">
        <v>2E-3</v>
      </c>
    </row>
    <row r="14" spans="1:3" ht="12.75" customHeight="1">
      <c r="A14" s="38" t="s">
        <v>171</v>
      </c>
      <c r="B14" s="8" t="s">
        <v>172</v>
      </c>
      <c r="C14" s="46">
        <v>6.0000000000000001E-3</v>
      </c>
    </row>
    <row r="15" spans="1:3" ht="12.75" customHeight="1">
      <c r="A15" s="38" t="s">
        <v>173</v>
      </c>
      <c r="B15" s="8" t="s">
        <v>174</v>
      </c>
      <c r="C15" s="46">
        <v>2.5000000000000001E-2</v>
      </c>
    </row>
    <row r="16" spans="1:3" ht="12.75" customHeight="1">
      <c r="A16" s="38" t="s">
        <v>175</v>
      </c>
      <c r="B16" s="8" t="s">
        <v>176</v>
      </c>
      <c r="C16" s="46">
        <v>0.03</v>
      </c>
    </row>
    <row r="17" spans="1:3" ht="12.75" customHeight="1">
      <c r="A17" s="38" t="s">
        <v>177</v>
      </c>
      <c r="B17" s="8" t="s">
        <v>178</v>
      </c>
      <c r="C17" s="46">
        <v>0.08</v>
      </c>
    </row>
    <row r="18" spans="1:3" ht="12.75" customHeight="1">
      <c r="A18" s="38" t="s">
        <v>179</v>
      </c>
      <c r="B18" s="8" t="s">
        <v>180</v>
      </c>
      <c r="C18" s="46">
        <v>0.01</v>
      </c>
    </row>
    <row r="19" spans="1:3" ht="12.75" customHeight="1">
      <c r="A19" s="148" t="s">
        <v>152</v>
      </c>
      <c r="B19" s="148"/>
      <c r="C19" s="52">
        <f>SUM(C10:C18)</f>
        <v>0.37800000000000006</v>
      </c>
    </row>
    <row r="20" spans="1:3" ht="12" customHeight="1">
      <c r="A20" s="119"/>
      <c r="B20" s="119"/>
      <c r="C20" s="119"/>
    </row>
    <row r="21" spans="1:3" ht="12.75" customHeight="1">
      <c r="A21" s="49" t="s">
        <v>153</v>
      </c>
      <c r="B21" s="50" t="s">
        <v>154</v>
      </c>
      <c r="C21" s="51"/>
    </row>
    <row r="22" spans="1:3" ht="12.75" customHeight="1">
      <c r="A22" s="38" t="s">
        <v>181</v>
      </c>
      <c r="B22" s="8" t="s">
        <v>182</v>
      </c>
      <c r="C22" s="46">
        <v>0.17749999999999999</v>
      </c>
    </row>
    <row r="23" spans="1:3" ht="12.75" customHeight="1">
      <c r="A23" s="38" t="s">
        <v>183</v>
      </c>
      <c r="B23" s="8" t="s">
        <v>184</v>
      </c>
      <c r="C23" s="46">
        <v>3.4099999999999998E-2</v>
      </c>
    </row>
    <row r="24" spans="1:3" ht="12.75" customHeight="1">
      <c r="A24" s="38" t="s">
        <v>185</v>
      </c>
      <c r="B24" s="8" t="s">
        <v>186</v>
      </c>
      <c r="C24" s="46">
        <v>8.5000000000000006E-3</v>
      </c>
    </row>
    <row r="25" spans="1:3" ht="12.75" customHeight="1">
      <c r="A25" s="38" t="s">
        <v>187</v>
      </c>
      <c r="B25" s="8" t="s">
        <v>188</v>
      </c>
      <c r="C25" s="46">
        <v>0.1072</v>
      </c>
    </row>
    <row r="26" spans="1:3" ht="12.75" customHeight="1">
      <c r="A26" s="38" t="s">
        <v>189</v>
      </c>
      <c r="B26" s="8" t="s">
        <v>190</v>
      </c>
      <c r="C26" s="46">
        <v>5.9999999999999995E-4</v>
      </c>
    </row>
    <row r="27" spans="1:3" ht="12.75" customHeight="1">
      <c r="A27" s="38" t="s">
        <v>191</v>
      </c>
      <c r="B27" s="8" t="s">
        <v>192</v>
      </c>
      <c r="C27" s="46">
        <v>7.1000000000000004E-3</v>
      </c>
    </row>
    <row r="28" spans="1:3" ht="12.75" customHeight="1">
      <c r="A28" s="38" t="s">
        <v>193</v>
      </c>
      <c r="B28" s="8" t="s">
        <v>194</v>
      </c>
      <c r="C28" s="46">
        <v>1.32E-2</v>
      </c>
    </row>
    <row r="29" spans="1:3" ht="12.75" customHeight="1">
      <c r="A29" s="38" t="s">
        <v>195</v>
      </c>
      <c r="B29" s="8" t="s">
        <v>196</v>
      </c>
      <c r="C29" s="46">
        <v>1E-3</v>
      </c>
    </row>
    <row r="30" spans="1:3" ht="12.75" customHeight="1">
      <c r="A30" s="38" t="s">
        <v>197</v>
      </c>
      <c r="B30" s="8" t="s">
        <v>198</v>
      </c>
      <c r="C30" s="46">
        <v>8.3400000000000002E-2</v>
      </c>
    </row>
    <row r="31" spans="1:3" ht="12.75" customHeight="1">
      <c r="A31" s="38" t="s">
        <v>199</v>
      </c>
      <c r="B31" s="8" t="s">
        <v>200</v>
      </c>
      <c r="C31" s="46">
        <v>4.0000000000000002E-4</v>
      </c>
    </row>
    <row r="32" spans="1:3" ht="12.75" customHeight="1">
      <c r="A32" s="148" t="s">
        <v>155</v>
      </c>
      <c r="B32" s="148"/>
      <c r="C32" s="52">
        <f>SUM(C22:C31)</f>
        <v>0.433</v>
      </c>
    </row>
    <row r="33" spans="1:3" ht="12" customHeight="1">
      <c r="A33" s="119"/>
      <c r="B33" s="119"/>
      <c r="C33" s="119"/>
    </row>
    <row r="34" spans="1:3" ht="12.75" customHeight="1">
      <c r="A34" s="49" t="s">
        <v>65</v>
      </c>
      <c r="B34" s="172" t="s">
        <v>156</v>
      </c>
      <c r="C34" s="172"/>
    </row>
    <row r="35" spans="1:3" ht="12.75" customHeight="1">
      <c r="A35" s="38" t="s">
        <v>201</v>
      </c>
      <c r="B35" s="8" t="s">
        <v>202</v>
      </c>
      <c r="C35" s="46">
        <v>4.1599999999999998E-2</v>
      </c>
    </row>
    <row r="36" spans="1:3" ht="12.75" customHeight="1">
      <c r="A36" s="38" t="s">
        <v>203</v>
      </c>
      <c r="B36" s="8" t="s">
        <v>204</v>
      </c>
      <c r="C36" s="46">
        <v>1E-3</v>
      </c>
    </row>
    <row r="37" spans="1:3" ht="12.75" customHeight="1">
      <c r="A37" s="38" t="s">
        <v>205</v>
      </c>
      <c r="B37" s="8" t="s">
        <v>206</v>
      </c>
      <c r="C37" s="46">
        <v>5.1299999999999998E-2</v>
      </c>
    </row>
    <row r="38" spans="1:3" ht="12.75" customHeight="1">
      <c r="A38" s="38" t="s">
        <v>207</v>
      </c>
      <c r="B38" s="8" t="s">
        <v>208</v>
      </c>
      <c r="C38" s="46">
        <v>3.1099999999999999E-2</v>
      </c>
    </row>
    <row r="39" spans="1:3" ht="12.75" customHeight="1">
      <c r="A39" s="38" t="s">
        <v>209</v>
      </c>
      <c r="B39" s="8" t="s">
        <v>210</v>
      </c>
      <c r="C39" s="46">
        <v>3.5000000000000001E-3</v>
      </c>
    </row>
    <row r="40" spans="1:3" ht="12.75" customHeight="1">
      <c r="A40" s="148" t="s">
        <v>157</v>
      </c>
      <c r="B40" s="148"/>
      <c r="C40" s="52">
        <f>SUM(C35:C39)</f>
        <v>0.1285</v>
      </c>
    </row>
    <row r="41" spans="1:3" ht="12" customHeight="1">
      <c r="A41" s="119"/>
      <c r="B41" s="119"/>
      <c r="C41" s="119"/>
    </row>
    <row r="42" spans="1:3" ht="12.75" customHeight="1">
      <c r="A42" s="49" t="s">
        <v>158</v>
      </c>
      <c r="B42" s="172" t="s">
        <v>159</v>
      </c>
      <c r="C42" s="172"/>
    </row>
    <row r="43" spans="1:3" ht="12.75" customHeight="1">
      <c r="A43" s="38" t="s">
        <v>211</v>
      </c>
      <c r="B43" s="8" t="s">
        <v>212</v>
      </c>
      <c r="C43" s="46">
        <v>0.16370000000000001</v>
      </c>
    </row>
    <row r="44" spans="1:3" ht="25.5" customHeight="1">
      <c r="A44" s="38" t="s">
        <v>213</v>
      </c>
      <c r="B44" s="47" t="s">
        <v>214</v>
      </c>
      <c r="C44" s="46">
        <v>3.7000000000000002E-3</v>
      </c>
    </row>
    <row r="45" spans="1:3" ht="12.75" customHeight="1">
      <c r="A45" s="148" t="s">
        <v>160</v>
      </c>
      <c r="B45" s="148"/>
      <c r="C45" s="52">
        <f>SUM(C43:C44)</f>
        <v>0.16740000000000002</v>
      </c>
    </row>
    <row r="46" spans="1:3" ht="12.65" customHeight="1">
      <c r="A46" s="119"/>
      <c r="B46" s="119"/>
      <c r="C46" s="119"/>
    </row>
    <row r="47" spans="1:3" ht="12.75" customHeight="1">
      <c r="A47" s="191" t="s">
        <v>161</v>
      </c>
      <c r="B47" s="191"/>
      <c r="C47" s="53">
        <f>C45+C40+C32+C19</f>
        <v>1.1069000000000002</v>
      </c>
    </row>
    <row r="48" spans="1:3" ht="12" customHeight="1">
      <c r="A48" s="119"/>
      <c r="B48" s="119"/>
      <c r="C48" s="119"/>
    </row>
    <row r="49" spans="1:3" ht="11.25" customHeight="1">
      <c r="A49" s="139" t="s">
        <v>162</v>
      </c>
      <c r="B49" s="139"/>
      <c r="C49" s="139"/>
    </row>
    <row r="50" spans="1:3" ht="12.65" customHeight="1">
      <c r="A50" s="135" t="s">
        <v>306</v>
      </c>
      <c r="B50" s="135"/>
      <c r="C50" s="135"/>
    </row>
  </sheetData>
  <mergeCells count="21">
    <mergeCell ref="A49:C49"/>
    <mergeCell ref="A50:C50"/>
    <mergeCell ref="B42:C42"/>
    <mergeCell ref="A45:B45"/>
    <mergeCell ref="A46:C46"/>
    <mergeCell ref="A47:B47"/>
    <mergeCell ref="A48:C48"/>
    <mergeCell ref="A32:B32"/>
    <mergeCell ref="A33:C33"/>
    <mergeCell ref="B34:C34"/>
    <mergeCell ref="A40:B40"/>
    <mergeCell ref="A41:C41"/>
    <mergeCell ref="A8:B8"/>
    <mergeCell ref="B9:C9"/>
    <mergeCell ref="A19:B19"/>
    <mergeCell ref="A20:C20"/>
    <mergeCell ref="A2:B3"/>
    <mergeCell ref="A4:C4"/>
    <mergeCell ref="A5:C5"/>
    <mergeCell ref="A6:C6"/>
    <mergeCell ref="A7:C7"/>
  </mergeCells>
  <pageMargins left="0.7" right="0.7" top="0.75" bottom="0.75" header="0.3" footer="0.3"/>
  <pageSetup paperSize="9" scale="7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zoomScale="130" zoomScaleNormal="130" workbookViewId="0">
      <selection activeCell="A6" sqref="A6:E11"/>
    </sheetView>
  </sheetViews>
  <sheetFormatPr defaultColWidth="8.796875" defaultRowHeight="13"/>
  <cols>
    <col min="1" max="1" width="4.796875" style="44" bestFit="1" customWidth="1"/>
    <col min="2" max="2" width="16.796875" style="44" customWidth="1"/>
    <col min="3" max="3" width="82.69921875" style="44" customWidth="1"/>
    <col min="4" max="4" width="16.19921875" style="44" customWidth="1"/>
    <col min="5" max="5" width="7.19921875" style="44" customWidth="1"/>
    <col min="6" max="6" width="12.5" style="44" customWidth="1"/>
    <col min="7" max="7" width="16.796875" style="44" customWidth="1"/>
    <col min="8" max="16384" width="8.796875" style="44"/>
  </cols>
  <sheetData>
    <row r="1" spans="1:7" ht="33.65" customHeight="1">
      <c r="A1" s="141" t="str">
        <f>Encargos!B1</f>
        <v>Ministério da Integração e do Desenvolvimento Regional
Companhia de Desenvolvimento dos Vales do São Francisco e do Parnaíba</v>
      </c>
      <c r="B1" s="141"/>
      <c r="C1" s="141"/>
      <c r="D1" s="141"/>
      <c r="E1" s="141"/>
      <c r="F1" s="141"/>
      <c r="G1" s="56"/>
    </row>
    <row r="2" spans="1:7" ht="20.25" customHeight="1">
      <c r="A2" s="143" t="s">
        <v>326</v>
      </c>
      <c r="B2" s="143"/>
      <c r="C2" s="143"/>
      <c r="D2" s="143"/>
      <c r="E2" s="155" t="s">
        <v>31</v>
      </c>
      <c r="F2" s="156"/>
    </row>
    <row r="3" spans="1:7" ht="46.5" customHeight="1">
      <c r="A3" s="144"/>
      <c r="B3" s="144"/>
      <c r="C3" s="144"/>
      <c r="D3" s="144"/>
      <c r="E3" s="152" t="s">
        <v>220</v>
      </c>
      <c r="F3" s="144"/>
    </row>
    <row r="4" spans="1:7" ht="24" customHeight="1">
      <c r="A4" s="117"/>
      <c r="B4" s="117"/>
      <c r="C4" s="117"/>
      <c r="D4" s="117"/>
      <c r="E4" s="117"/>
      <c r="F4" s="117"/>
    </row>
    <row r="5" spans="1:7" ht="12.75" customHeight="1">
      <c r="A5" s="118" t="s">
        <v>221</v>
      </c>
      <c r="B5" s="118"/>
      <c r="C5" s="118"/>
      <c r="D5" s="118"/>
      <c r="E5" s="118"/>
      <c r="F5" s="118"/>
    </row>
    <row r="6" spans="1:7" ht="25.5" customHeight="1">
      <c r="A6" s="113" t="s">
        <v>222</v>
      </c>
      <c r="B6" s="194" t="s">
        <v>223</v>
      </c>
      <c r="C6" s="194"/>
      <c r="D6" s="114" t="s">
        <v>227</v>
      </c>
      <c r="E6" s="113" t="s">
        <v>224</v>
      </c>
      <c r="F6" s="113" t="s">
        <v>225</v>
      </c>
    </row>
    <row r="7" spans="1:7" ht="12.75" customHeight="1">
      <c r="A7" s="39">
        <v>1</v>
      </c>
      <c r="B7" s="135" t="s">
        <v>327</v>
      </c>
      <c r="C7" s="135"/>
      <c r="D7" s="57" t="s">
        <v>228</v>
      </c>
      <c r="E7" s="39">
        <v>1</v>
      </c>
      <c r="F7" s="58">
        <f>Serviços!$D$38</f>
        <v>0</v>
      </c>
    </row>
    <row r="8" spans="1:7">
      <c r="A8" s="39">
        <v>2</v>
      </c>
      <c r="B8" s="135" t="s">
        <v>330</v>
      </c>
      <c r="C8" s="135"/>
      <c r="D8" s="57" t="s">
        <v>229</v>
      </c>
      <c r="E8" s="39">
        <v>2</v>
      </c>
      <c r="F8" s="58">
        <f>Serviços!$D$38</f>
        <v>0</v>
      </c>
    </row>
    <row r="9" spans="1:7" ht="12.75" customHeight="1">
      <c r="A9" s="39">
        <v>3</v>
      </c>
      <c r="B9" s="135" t="s">
        <v>328</v>
      </c>
      <c r="C9" s="135"/>
      <c r="D9" s="57" t="s">
        <v>230</v>
      </c>
      <c r="E9" s="39">
        <v>3</v>
      </c>
      <c r="F9" s="58">
        <f>Serviços!$D$38</f>
        <v>0</v>
      </c>
    </row>
    <row r="10" spans="1:7" ht="12.75" customHeight="1">
      <c r="A10" s="39">
        <v>4</v>
      </c>
      <c r="B10" s="135" t="s">
        <v>329</v>
      </c>
      <c r="C10" s="135"/>
      <c r="D10" s="57" t="s">
        <v>231</v>
      </c>
      <c r="E10" s="39">
        <v>4</v>
      </c>
      <c r="F10" s="58">
        <f>Serviços!$D$38</f>
        <v>0</v>
      </c>
    </row>
    <row r="11" spans="1:7" ht="12.75" customHeight="1">
      <c r="A11" s="192" t="s">
        <v>226</v>
      </c>
      <c r="B11" s="192"/>
      <c r="C11" s="192"/>
      <c r="D11" s="192"/>
      <c r="E11" s="192"/>
      <c r="F11" s="59">
        <f>SUM(F7:F10)</f>
        <v>0</v>
      </c>
    </row>
    <row r="12" spans="1:7" ht="12.75" customHeight="1">
      <c r="A12" s="117"/>
      <c r="B12" s="117"/>
      <c r="C12" s="117"/>
      <c r="D12" s="117"/>
      <c r="E12" s="117"/>
      <c r="F12" s="117"/>
    </row>
    <row r="13" spans="1:7" ht="12.75" customHeight="1">
      <c r="A13" s="193" t="s">
        <v>47</v>
      </c>
      <c r="B13" s="193"/>
      <c r="C13" s="193" t="s">
        <v>48</v>
      </c>
      <c r="D13" s="193"/>
      <c r="E13" s="193"/>
      <c r="F13" s="193"/>
    </row>
    <row r="14" spans="1:7" ht="12.75" customHeight="1">
      <c r="A14" s="193" t="s">
        <v>49</v>
      </c>
      <c r="B14" s="193"/>
      <c r="C14" s="193"/>
      <c r="D14" s="193"/>
      <c r="E14" s="193" t="s">
        <v>50</v>
      </c>
      <c r="F14" s="193"/>
    </row>
    <row r="15" spans="1:7" ht="15.65" customHeight="1">
      <c r="A15" s="135" t="s">
        <v>29</v>
      </c>
      <c r="B15" s="135"/>
      <c r="C15" s="135"/>
      <c r="D15" s="135"/>
      <c r="E15" s="135"/>
      <c r="F15" s="135"/>
    </row>
    <row r="16" spans="1:7" ht="29.9" customHeight="1">
      <c r="A16" s="135" t="s">
        <v>232</v>
      </c>
      <c r="B16" s="135"/>
      <c r="C16" s="135"/>
      <c r="D16" s="135"/>
      <c r="E16" s="135"/>
      <c r="F16" s="135"/>
    </row>
    <row r="17" spans="1:15" ht="29.15" customHeight="1">
      <c r="A17" s="8"/>
      <c r="B17" s="8"/>
      <c r="C17" s="8"/>
      <c r="D17" s="8"/>
      <c r="E17" s="8"/>
      <c r="F17" s="8"/>
    </row>
    <row r="18" spans="1:15" ht="29.15" customHeight="1">
      <c r="A18" s="8"/>
      <c r="B18" s="8"/>
      <c r="C18" s="8"/>
      <c r="D18" s="8"/>
      <c r="E18" s="8"/>
      <c r="F18" s="8"/>
    </row>
    <row r="19" spans="1:15" ht="12.65" customHeight="1">
      <c r="A19" s="8"/>
      <c r="B19" s="8"/>
      <c r="C19" s="8"/>
      <c r="D19" s="8"/>
      <c r="E19" s="8"/>
      <c r="F19" s="8"/>
    </row>
    <row r="20" spans="1:15" ht="17.2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1:1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1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>
      <c r="G76" s="8"/>
      <c r="H76" s="8"/>
      <c r="I76" s="8"/>
      <c r="J76" s="8"/>
      <c r="K76" s="8"/>
      <c r="L76" s="8"/>
      <c r="M76" s="8"/>
      <c r="N76" s="8"/>
      <c r="O76" s="8"/>
    </row>
    <row r="77" spans="1:15">
      <c r="G77" s="8"/>
      <c r="H77" s="8"/>
      <c r="I77" s="8"/>
      <c r="J77" s="8"/>
      <c r="K77" s="8"/>
      <c r="L77" s="8"/>
      <c r="M77" s="8"/>
      <c r="N77" s="8"/>
      <c r="O77" s="8"/>
    </row>
    <row r="78" spans="1:15">
      <c r="G78" s="8"/>
      <c r="H78" s="8"/>
      <c r="I78" s="8"/>
      <c r="J78" s="8"/>
      <c r="K78" s="8"/>
      <c r="L78" s="8"/>
      <c r="M78" s="8"/>
      <c r="N78" s="8"/>
      <c r="O78" s="8"/>
    </row>
    <row r="79" spans="1:15">
      <c r="G79" s="8"/>
      <c r="H79" s="8"/>
      <c r="I79" s="8"/>
      <c r="J79" s="8"/>
      <c r="K79" s="8"/>
      <c r="L79" s="8"/>
      <c r="M79" s="8"/>
      <c r="N79" s="8"/>
      <c r="O79" s="8"/>
    </row>
  </sheetData>
  <mergeCells count="19">
    <mergeCell ref="A14:D14"/>
    <mergeCell ref="E14:F14"/>
    <mergeCell ref="A15:F15"/>
    <mergeCell ref="A16:F16"/>
    <mergeCell ref="B9:C9"/>
    <mergeCell ref="B10:C10"/>
    <mergeCell ref="A1:F1"/>
    <mergeCell ref="A11:E11"/>
    <mergeCell ref="A12:F12"/>
    <mergeCell ref="A13:B13"/>
    <mergeCell ref="C13:F13"/>
    <mergeCell ref="B6:C6"/>
    <mergeCell ref="B7:C7"/>
    <mergeCell ref="B8:C8"/>
    <mergeCell ref="A2:D3"/>
    <mergeCell ref="E3:F3"/>
    <mergeCell ref="A4:F4"/>
    <mergeCell ref="A5:F5"/>
    <mergeCell ref="E2:F2"/>
  </mergeCells>
  <pageMargins left="0.7" right="0.7" top="0.75" bottom="0.75" header="0.3" footer="0.3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7</vt:i4>
      </vt:variant>
    </vt:vector>
  </HeadingPairs>
  <TitlesOfParts>
    <vt:vector size="18" baseType="lpstr">
      <vt:lpstr>Orçamento</vt:lpstr>
      <vt:lpstr>Resumo</vt:lpstr>
      <vt:lpstr>Serviços</vt:lpstr>
      <vt:lpstr>Descrição</vt:lpstr>
      <vt:lpstr>Deslocamentos</vt:lpstr>
      <vt:lpstr>CUSTOS DE ADM</vt:lpstr>
      <vt:lpstr>PISF COFINS PIS</vt:lpstr>
      <vt:lpstr>Encargos</vt:lpstr>
      <vt:lpstr>Relatórios</vt:lpstr>
      <vt:lpstr>Cronograma</vt:lpstr>
      <vt:lpstr>Referências de preço</vt:lpstr>
      <vt:lpstr>'CUSTOS DE ADM'!Area_de_impressao</vt:lpstr>
      <vt:lpstr>Descrição!Area_de_impressao</vt:lpstr>
      <vt:lpstr>Deslocamentos!Area_de_impressao</vt:lpstr>
      <vt:lpstr>Encargos!Area_de_impressao</vt:lpstr>
      <vt:lpstr>Orçamento!Area_de_impressao</vt:lpstr>
      <vt:lpstr>'PISF COFINS PIS'!Area_de_impressao</vt:lpstr>
      <vt:lpstr>'Referências de preço'!Area_de_impressao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</dc:creator>
  <cp:lastModifiedBy>Luciano Campitelli Conti</cp:lastModifiedBy>
  <cp:lastPrinted>2023-07-05T19:27:08Z</cp:lastPrinted>
  <dcterms:created xsi:type="dcterms:W3CDTF">2023-02-10T01:10:39Z</dcterms:created>
  <dcterms:modified xsi:type="dcterms:W3CDTF">2023-07-06T17:14:49Z</dcterms:modified>
</cp:coreProperties>
</file>