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GOIÁS E MINAS\01. Planilhas Orçamentárias\Para a Licitação\"/>
    </mc:Choice>
  </mc:AlternateContent>
  <bookViews>
    <workbookView xWindow="0" yWindow="0" windowWidth="28800" windowHeight="12435" tabRatio="683"/>
  </bookViews>
  <sheets>
    <sheet name="CISTERNAS MG" sheetId="1" r:id="rId1"/>
    <sheet name="B.D.I SERVIÇOS (SEM DES.)" sheetId="2" r:id="rId2"/>
    <sheet name="B.D.I MATERIAIS (SEM DES.)" sheetId="3" r:id="rId3"/>
    <sheet name="COMPOSIÇÕES" sheetId="4" r:id="rId4"/>
    <sheet name="Cronograma Físico-Financeiro" sheetId="5" r:id="rId5"/>
  </sheets>
  <externalReferences>
    <externalReference r:id="rId6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MG'!$A$11:$K$64</definedName>
    <definedName name="_xlnm._FilterDatabase" localSheetId="3" hidden="1">COMPOSIÇÕES!$A$9:$H$225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DES.)'!$A$1:$H$36</definedName>
    <definedName name="_xlnm.Print_Area" localSheetId="1">'B.D.I SERVIÇOS (SEM DES.)'!$A$1:$H$36</definedName>
    <definedName name="_xlnm.Print_Area" localSheetId="0">'CISTERNAS MG'!$A$1:$K$63</definedName>
    <definedName name="_xlnm.Print_Area" localSheetId="3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MG'!$1:$11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1" i="1" l="1"/>
  <c r="F79" i="4" l="1"/>
  <c r="F78" i="4"/>
  <c r="F77" i="4" s="1"/>
  <c r="F56" i="4" l="1"/>
  <c r="F51" i="4"/>
  <c r="F27" i="3" l="1"/>
  <c r="F86" i="4" l="1"/>
  <c r="F13" i="4" l="1"/>
  <c r="F72" i="4" l="1"/>
  <c r="F73" i="4"/>
  <c r="B16" i="5"/>
  <c r="B15" i="5"/>
  <c r="B14" i="5"/>
  <c r="B13" i="5"/>
  <c r="B12" i="5"/>
  <c r="B11" i="5"/>
  <c r="H96" i="4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F46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F23" i="4"/>
  <c r="F18" i="4"/>
  <c r="F17" i="4"/>
  <c r="H12" i="4"/>
  <c r="F22" i="3"/>
  <c r="F16" i="3"/>
  <c r="F22" i="2"/>
  <c r="F16" i="2"/>
  <c r="F61" i="1"/>
  <c r="G61" i="1" s="1"/>
  <c r="F60" i="1"/>
  <c r="G60" i="1" s="1"/>
  <c r="F58" i="1"/>
  <c r="F59" i="1" s="1"/>
  <c r="G59" i="1" s="1"/>
  <c r="G57" i="1"/>
  <c r="G56" i="1"/>
  <c r="G55" i="1"/>
  <c r="G54" i="1"/>
  <c r="G53" i="1"/>
  <c r="G52" i="1"/>
  <c r="G51" i="1"/>
  <c r="F50" i="1"/>
  <c r="G50" i="1" s="1"/>
  <c r="G49" i="1"/>
  <c r="G48" i="1"/>
  <c r="G47" i="1"/>
  <c r="G46" i="1"/>
  <c r="G43" i="1"/>
  <c r="G38" i="1"/>
  <c r="G37" i="1"/>
  <c r="G36" i="1"/>
  <c r="G33" i="1"/>
  <c r="G32" i="1"/>
  <c r="G31" i="1"/>
  <c r="G30" i="1"/>
  <c r="G29" i="1"/>
  <c r="F26" i="1"/>
  <c r="G26" i="1" s="1"/>
  <c r="G25" i="1"/>
  <c r="G24" i="1"/>
  <c r="G23" i="1"/>
  <c r="G22" i="1"/>
  <c r="G19" i="1"/>
  <c r="H72" i="4" l="1"/>
  <c r="F31" i="2"/>
  <c r="J6" i="1" s="1"/>
  <c r="I22" i="1" s="1"/>
  <c r="J22" i="1" s="1"/>
  <c r="G58" i="1"/>
  <c r="F31" i="3"/>
  <c r="I46" i="1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H74" i="4" l="1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8" i="1"/>
  <c r="J38" i="1" s="1"/>
  <c r="I31" i="1"/>
  <c r="J31" i="1" s="1"/>
  <c r="I24" i="1"/>
  <c r="J24" i="1" s="1"/>
  <c r="I29" i="1"/>
  <c r="J29" i="1" s="1"/>
  <c r="I25" i="1"/>
  <c r="J25" i="1" s="1"/>
  <c r="J7" i="1"/>
  <c r="I56" i="1" s="1"/>
  <c r="J56" i="1" s="1"/>
  <c r="H27" i="4"/>
  <c r="H21" i="4" s="1"/>
  <c r="I18" i="1" s="1"/>
  <c r="J18" i="1" s="1"/>
  <c r="H19" i="4"/>
  <c r="H16" i="4" s="1"/>
  <c r="I17" i="1" s="1"/>
  <c r="J17" i="1" s="1"/>
  <c r="I33" i="1"/>
  <c r="J33" i="1" s="1"/>
  <c r="I59" i="1" l="1"/>
  <c r="J59" i="1" s="1"/>
  <c r="I57" i="1"/>
  <c r="J57" i="1" s="1"/>
  <c r="I49" i="1"/>
  <c r="J49" i="1" s="1"/>
  <c r="I50" i="1"/>
  <c r="J50" i="1" s="1"/>
  <c r="J61" i="1"/>
  <c r="J46" i="1"/>
  <c r="I53" i="1"/>
  <c r="J53" i="1" s="1"/>
  <c r="I48" i="1"/>
  <c r="J48" i="1" s="1"/>
  <c r="J35" i="1"/>
  <c r="C14" i="5" s="1"/>
  <c r="D14" i="5" s="1"/>
  <c r="J21" i="1"/>
  <c r="K21" i="1" s="1"/>
  <c r="J32" i="1"/>
  <c r="J28" i="1" s="1"/>
  <c r="C13" i="5" s="1"/>
  <c r="I55" i="1"/>
  <c r="J55" i="1" s="1"/>
  <c r="I60" i="1"/>
  <c r="J60" i="1" s="1"/>
  <c r="I52" i="1"/>
  <c r="J52" i="1" s="1"/>
  <c r="I51" i="1"/>
  <c r="J51" i="1" s="1"/>
  <c r="I43" i="1"/>
  <c r="J43" i="1" s="1"/>
  <c r="J42" i="1" s="1"/>
  <c r="C15" i="5" s="1"/>
  <c r="D15" i="5" s="1"/>
  <c r="I47" i="1"/>
  <c r="J47" i="1" s="1"/>
  <c r="I54" i="1"/>
  <c r="J54" i="1" s="1"/>
  <c r="I58" i="1"/>
  <c r="J58" i="1" s="1"/>
  <c r="J15" i="1"/>
  <c r="C11" i="5" s="1"/>
  <c r="E14" i="5" l="1"/>
  <c r="F14" i="5" s="1"/>
  <c r="G14" i="5" s="1"/>
  <c r="H14" i="5" s="1"/>
  <c r="I14" i="5" s="1"/>
  <c r="C12" i="5"/>
  <c r="E12" i="5" s="1"/>
  <c r="F12" i="5" s="1"/>
  <c r="G12" i="5" s="1"/>
  <c r="H12" i="5" s="1"/>
  <c r="I12" i="5" s="1"/>
  <c r="K35" i="1"/>
  <c r="J45" i="1"/>
  <c r="J40" i="1" s="1"/>
  <c r="K40" i="1" s="1"/>
  <c r="E15" i="5"/>
  <c r="F15" i="5" s="1"/>
  <c r="G15" i="5" s="1"/>
  <c r="H15" i="5" s="1"/>
  <c r="I15" i="5" s="1"/>
  <c r="K42" i="1"/>
  <c r="K15" i="1"/>
  <c r="J13" i="1"/>
  <c r="J63" i="1" s="1"/>
  <c r="K28" i="1"/>
  <c r="D11" i="5"/>
  <c r="D13" i="5"/>
  <c r="E13" i="5"/>
  <c r="F13" i="5" s="1"/>
  <c r="G13" i="5" s="1"/>
  <c r="H13" i="5" s="1"/>
  <c r="I13" i="5" s="1"/>
  <c r="K63" i="1" l="1"/>
  <c r="J9" i="1" s="1"/>
  <c r="J14" i="5"/>
  <c r="K14" i="5" s="1"/>
  <c r="D12" i="5"/>
  <c r="J12" i="5" s="1"/>
  <c r="K12" i="5" s="1"/>
  <c r="K13" i="1"/>
  <c r="C16" i="5"/>
  <c r="C17" i="5" s="1"/>
  <c r="C18" i="5" s="1"/>
  <c r="K45" i="1"/>
  <c r="J15" i="5"/>
  <c r="K15" i="5" s="1"/>
  <c r="J13" i="5"/>
  <c r="K13" i="5" s="1"/>
  <c r="E11" i="5"/>
  <c r="E16" i="5" l="1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7" i="5"/>
  <c r="K18" i="5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<sst xmlns="http://schemas.openxmlformats.org/spreadsheetml/2006/main" count="558" uniqueCount="266">
  <si>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</si>
  <si>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</si>
  <si>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</si>
  <si>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</si>
  <si>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</si>
  <si>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</si>
  <si>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</si>
  <si>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</si>
  <si>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</si>
  <si>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</si>
  <si>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</si>
  <si>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</si>
  <si>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</si>
  <si>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</si>
  <si>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</si>
  <si>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</si>
  <si>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</si>
  <si>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</si>
  <si>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</si>
  <si>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</si>
  <si>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</si>
  <si>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</si>
  <si>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</si>
  <si>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</si>
  <si>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</si>
  <si>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</si>
  <si>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</si>
  <si>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</si>
  <si>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</si>
  <si>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</si>
  <si>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</si>
  <si>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</si>
  <si>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</si>
  <si>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</si>
  <si>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</si>
  <si>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</si>
  <si>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</si>
  <si>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</si>
  <si>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</si>
  <si>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</si>
  <si>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</si>
  <si>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</si>
  <si>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</si>
  <si>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</si>
  <si>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</si>
  <si>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</si>
  <si>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</si>
  <si>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</si>
  <si>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</si>
  <si>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</si>
  <si>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</si>
  <si>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</si>
  <si>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</si>
  <si>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</si>
  <si>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</si>
  <si>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</si>
  <si>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</si>
  <si>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</si>
  <si>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</si>
  <si>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</si>
  <si>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</si>
  <si>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</si>
  <si>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</si>
  <si>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</si>
  <si>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</si>
  <si>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</si>
  <si>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</si>
  <si>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</si>
  <si>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</si>
  <si>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</si>
  <si>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</si>
  <si>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</si>
  <si>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</si>
  <si>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</si>
  <si>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</si>
  <si>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</si>
  <si>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</si>
  <si>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</si>
  <si>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</si>
  <si>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</si>
  <si>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</si>
  <si>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</si>
  <si>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</si>
  <si>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</si>
  <si>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</si>
  <si>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</si>
  <si>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</si>
  <si>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</si>
  <si>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</si>
  <si>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</si>
  <si>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</si>
  <si>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</si>
  <si>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</si>
  <si>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</si>
  <si>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</si>
  <si>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</si>
  <si>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</si>
  <si>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</si>
  <si>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</si>
  <si>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</si>
  <si>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</si>
  <si>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</si>
  <si>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</si>
  <si>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</si>
  <si>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</si>
  <si>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</si>
  <si>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</si>
  <si>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</si>
  <si>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</si>
  <si>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</si>
  <si>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</si>
  <si>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</si>
  <si>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</si>
  <si>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</si>
  <si>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</si>
  <si>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</si>
  <si>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</si>
  <si>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</si>
  <si>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</si>
  <si>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</si>
  <si>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</si>
  <si>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</si>
  <si>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</si>
  <si>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</si>
  <si>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</si>
  <si>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</si>
  <si>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</si>
  <si>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</si>
  <si>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</si>
  <si>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</si>
  <si>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</si>
  <si>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</si>
  <si>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</si>
  <si>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</si>
  <si>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</si>
  <si>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</si>
  <si>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</si>
  <si>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 Vale do São Francisco e Parnaíba</t>
  </si>
  <si>
    <t>Codevasf/Sede</t>
  </si>
  <si>
    <t>Item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</si>
  <si>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</si>
  <si>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</si>
  <si>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</si>
  <si>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</si>
  <si>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</si>
  <si>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</si>
  <si>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</si>
  <si>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</si>
  <si>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</si>
  <si>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</si>
  <si>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2.4</t>
  </si>
  <si>
    <t>CPRB (INSS)</t>
  </si>
  <si>
    <t>3</t>
  </si>
  <si>
    <t xml:space="preserve">Risco, seguro e garantia (R) </t>
  </si>
  <si>
    <t>3.1</t>
  </si>
  <si>
    <t>Risco</t>
  </si>
  <si>
    <t>3.2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</si>
  <si>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</si>
  <si>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</si>
  <si>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</si>
  <si>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</si>
  <si>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</si>
  <si>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</si>
  <si>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rPr>
        <sz val="10"/>
        <rFont val="Arial"/>
        <family val="2"/>
        <charset val="1"/>
      </rPr>
      <t xml:space="preserve">(*) </t>
    </r>
    <r>
      <rPr>
        <b/>
        <sz val="10"/>
        <rFont val="Arial"/>
        <family val="2"/>
        <charset val="1"/>
      </rPr>
      <t>BDI (%) = (((1+(AC+S+R+G))*(1+DF)*(1+L)/(1-I))-1)*100</t>
    </r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</si>
  <si>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</si>
  <si>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</si>
  <si>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</si>
  <si>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</si>
  <si>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</si>
  <si>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</si>
  <si>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</si>
  <si>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</si>
  <si>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</si>
  <si>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</si>
  <si>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</si>
  <si>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</si>
  <si>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</si>
  <si>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</si>
  <si>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</si>
  <si>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</si>
  <si>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</si>
  <si>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</si>
  <si>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</si>
  <si>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</si>
  <si>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</si>
  <si>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</si>
  <si>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</si>
  <si>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</si>
  <si>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</si>
  <si>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</si>
  <si>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</si>
  <si>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</si>
  <si>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</si>
  <si>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</si>
  <si>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</si>
  <si>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</si>
  <si>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</si>
  <si>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</si>
  <si>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</si>
  <si>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</si>
  <si>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</si>
  <si>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</si>
  <si>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</si>
  <si>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</si>
  <si>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</si>
  <si>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</si>
  <si>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</si>
  <si>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</si>
  <si>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</si>
  <si>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</si>
  <si>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</si>
  <si>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</si>
  <si>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</si>
  <si>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</si>
  <si>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</si>
  <si>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</si>
  <si>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</si>
  <si>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</si>
  <si>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</si>
  <si>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</si>
  <si>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</si>
  <si>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</si>
  <si>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</si>
  <si>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</si>
  <si>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</si>
  <si>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</si>
  <si>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</si>
  <si>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</si>
  <si>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</si>
  <si>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</si>
  <si>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</si>
  <si>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</si>
  <si>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</si>
  <si>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</si>
  <si>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</si>
  <si>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</si>
  <si>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</si>
  <si>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</si>
  <si>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</si>
  <si>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</si>
  <si>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</si>
  <si>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</si>
  <si>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</si>
  <si>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Descrição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</si>
  <si>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</si>
  <si>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</si>
  <si>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</si>
  <si>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</si>
  <si>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</si>
  <si>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</si>
  <si>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</si>
  <si>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</si>
  <si>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</si>
  <si>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</si>
  <si>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</si>
  <si>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</si>
  <si>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</si>
  <si>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>TRANSPORTE E INSTALAÇÃO DE CISTERNAS PARA CAPTAÇÃO DA ÁGUA DA CHUVA – MINAS GERAIS</t>
  </si>
  <si>
    <t>DETALHAMENTO DO BDI - SERVIÇOS - MG</t>
  </si>
  <si>
    <t>DETALHAMENTO DO BDI - FORNECIMENTO DE MATERIAIS - MG</t>
  </si>
  <si>
    <t>NOVEMBRO / 2023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</si>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</sst>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8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B7DEE8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15" fillId="0" borderId="0"/>
  </cellStyleXfs>
  <cellXfs count="171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0" fontId="1" fillId="0" borderId="0" xfId="6"/>
    <xf numFmtId="49" fontId="1" fillId="0" borderId="0" xfId="6" applyNumberFormat="1" applyAlignment="1">
      <alignment vertical="top"/>
    </xf>
    <xf numFmtId="49" fontId="1" fillId="0" borderId="0" xfId="6" applyNumberFormat="1"/>
    <xf numFmtId="166" fontId="1" fillId="0" borderId="0" xfId="6" applyNumberFormat="1"/>
    <xf numFmtId="0" fontId="8" fillId="0" borderId="0" xfId="6" applyFont="1" applyAlignment="1">
      <alignment vertical="center"/>
    </xf>
    <xf numFmtId="4" fontId="8" fillId="2" borderId="0" xfId="6" applyNumberFormat="1" applyFont="1" applyFill="1" applyAlignment="1">
      <alignment vertical="center" wrapText="1"/>
    </xf>
    <xf numFmtId="0" fontId="8" fillId="2" borderId="0" xfId="6" applyFont="1" applyFill="1" applyAlignment="1">
      <alignment vertical="center"/>
    </xf>
    <xf numFmtId="10" fontId="9" fillId="2" borderId="0" xfId="19" applyNumberFormat="1" applyFont="1" applyFill="1" applyBorder="1" applyAlignment="1" applyProtection="1">
      <alignment vertical="center"/>
    </xf>
    <xf numFmtId="0" fontId="10" fillId="3" borderId="11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 wrapText="1"/>
    </xf>
    <xf numFmtId="0" fontId="10" fillId="3" borderId="13" xfId="6" applyFont="1" applyFill="1" applyBorder="1" applyAlignment="1">
      <alignment horizontal="center" vertical="center" wrapText="1"/>
    </xf>
    <xf numFmtId="0" fontId="10" fillId="2" borderId="7" xfId="6" applyFont="1" applyFill="1" applyBorder="1" applyAlignment="1">
      <alignment horizontal="center" vertical="center"/>
    </xf>
    <xf numFmtId="0" fontId="9" fillId="2" borderId="10" xfId="6" applyFont="1" applyFill="1" applyBorder="1" applyAlignment="1">
      <alignment vertical="center"/>
    </xf>
    <xf numFmtId="10" fontId="10" fillId="2" borderId="10" xfId="6" applyNumberFormat="1" applyFont="1" applyFill="1" applyBorder="1" applyAlignment="1">
      <alignment vertical="center"/>
    </xf>
    <xf numFmtId="0" fontId="9" fillId="2" borderId="7" xfId="6" applyFont="1" applyFill="1" applyBorder="1" applyAlignment="1">
      <alignment horizontal="center" vertical="center"/>
    </xf>
    <xf numFmtId="10" fontId="9" fillId="2" borderId="10" xfId="6" applyNumberFormat="1" applyFont="1" applyFill="1" applyBorder="1" applyAlignment="1">
      <alignment vertical="center"/>
    </xf>
    <xf numFmtId="10" fontId="10" fillId="2" borderId="0" xfId="19" applyNumberFormat="1" applyFont="1" applyFill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right" vertical="center"/>
    </xf>
    <xf numFmtId="49" fontId="9" fillId="0" borderId="7" xfId="6" applyNumberFormat="1" applyFont="1" applyBorder="1" applyAlignment="1">
      <alignment horizontal="right" vertical="center"/>
    </xf>
    <xf numFmtId="10" fontId="9" fillId="0" borderId="10" xfId="6" applyNumberFormat="1" applyFont="1" applyBorder="1" applyAlignment="1">
      <alignment vertical="center"/>
    </xf>
    <xf numFmtId="10" fontId="9" fillId="0" borderId="0" xfId="19" applyNumberFormat="1" applyFont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center" vertical="center"/>
    </xf>
    <xf numFmtId="49" fontId="10" fillId="2" borderId="7" xfId="6" applyNumberFormat="1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/>
    </xf>
    <xf numFmtId="0" fontId="9" fillId="2" borderId="14" xfId="6" applyFont="1" applyFill="1" applyBorder="1" applyAlignment="1">
      <alignment vertical="center"/>
    </xf>
    <xf numFmtId="4" fontId="9" fillId="2" borderId="14" xfId="6" applyNumberFormat="1" applyFont="1" applyFill="1" applyBorder="1" applyAlignment="1">
      <alignment vertical="center"/>
    </xf>
    <xf numFmtId="4" fontId="9" fillId="2" borderId="9" xfId="6" applyNumberFormat="1" applyFont="1" applyFill="1" applyBorder="1" applyAlignment="1">
      <alignment vertical="center"/>
    </xf>
    <xf numFmtId="4" fontId="7" fillId="3" borderId="16" xfId="6" applyNumberFormat="1" applyFont="1" applyFill="1" applyBorder="1" applyAlignment="1">
      <alignment vertical="center"/>
    </xf>
    <xf numFmtId="10" fontId="0" fillId="2" borderId="0" xfId="19" applyNumberFormat="1" applyFont="1" applyFill="1" applyBorder="1" applyAlignment="1" applyProtection="1">
      <alignment vertical="center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8" fontId="5" fillId="4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13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49" fontId="4" fillId="0" borderId="0" xfId="1" applyNumberFormat="1" applyFont="1" applyBorder="1" applyAlignment="1" applyProtection="1">
      <alignment horizontal="left" vertical="center" indent="1"/>
    </xf>
    <xf numFmtId="49" fontId="4" fillId="0" borderId="0" xfId="1" applyNumberFormat="1" applyFont="1" applyBorder="1" applyAlignment="1" applyProtection="1">
      <alignment horizontal="center" vertical="center"/>
    </xf>
    <xf numFmtId="10" fontId="4" fillId="0" borderId="0" xfId="3" applyNumberFormat="1" applyFont="1" applyBorder="1" applyAlignment="1" applyProtection="1">
      <alignment horizontal="center" vertical="center"/>
    </xf>
    <xf numFmtId="49" fontId="3" fillId="0" borderId="2" xfId="13" applyNumberFormat="1" applyFont="1" applyBorder="1" applyAlignment="1">
      <alignment horizontal="center" vertical="center"/>
    </xf>
    <xf numFmtId="169" fontId="5" fillId="0" borderId="2" xfId="2" applyFont="1" applyBorder="1" applyAlignment="1" applyProtection="1">
      <alignment horizontal="center" vertical="center"/>
    </xf>
    <xf numFmtId="169" fontId="3" fillId="0" borderId="2" xfId="2" applyFont="1" applyBorder="1" applyAlignment="1" applyProtection="1">
      <alignment horizontal="center" vertical="center"/>
    </xf>
    <xf numFmtId="0" fontId="5" fillId="0" borderId="0" xfId="13" applyFont="1"/>
    <xf numFmtId="4" fontId="5" fillId="0" borderId="0" xfId="13" applyNumberFormat="1" applyFont="1"/>
    <xf numFmtId="10" fontId="5" fillId="0" borderId="2" xfId="3" applyNumberFormat="1" applyFont="1" applyBorder="1" applyAlignment="1" applyProtection="1">
      <alignment horizontal="center" vertical="center"/>
    </xf>
    <xf numFmtId="10" fontId="3" fillId="0" borderId="2" xfId="3" applyNumberFormat="1" applyFont="1" applyBorder="1" applyAlignment="1" applyProtection="1">
      <alignment horizontal="center" vertical="center"/>
    </xf>
    <xf numFmtId="49" fontId="1" fillId="0" borderId="0" xfId="6" applyNumberFormat="1" applyBorder="1" applyAlignment="1">
      <alignment vertical="top"/>
    </xf>
    <xf numFmtId="49" fontId="1" fillId="0" borderId="0" xfId="6" applyNumberFormat="1" applyBorder="1"/>
    <xf numFmtId="166" fontId="1" fillId="0" borderId="0" xfId="6" applyNumberFormat="1" applyBorder="1"/>
    <xf numFmtId="4" fontId="8" fillId="2" borderId="19" xfId="6" applyNumberFormat="1" applyFont="1" applyFill="1" applyBorder="1" applyAlignment="1">
      <alignment vertical="center" wrapText="1"/>
    </xf>
    <xf numFmtId="4" fontId="8" fillId="2" borderId="0" xfId="6" applyNumberFormat="1" applyFont="1" applyFill="1" applyBorder="1" applyAlignment="1">
      <alignment vertical="center" wrapText="1"/>
    </xf>
    <xf numFmtId="0" fontId="8" fillId="2" borderId="1" xfId="6" applyFont="1" applyFill="1" applyBorder="1" applyAlignment="1">
      <alignment vertical="center"/>
    </xf>
    <xf numFmtId="0" fontId="9" fillId="2" borderId="19" xfId="6" applyFont="1" applyFill="1" applyBorder="1" applyAlignment="1">
      <alignment vertical="center"/>
    </xf>
    <xf numFmtId="0" fontId="9" fillId="2" borderId="0" xfId="6" applyFont="1" applyFill="1" applyBorder="1" applyAlignment="1">
      <alignment vertical="center"/>
    </xf>
    <xf numFmtId="0" fontId="9" fillId="2" borderId="0" xfId="6" applyFont="1" applyFill="1" applyBorder="1" applyAlignment="1">
      <alignment horizontal="center" vertical="center"/>
    </xf>
    <xf numFmtId="0" fontId="10" fillId="2" borderId="0" xfId="6" applyFont="1" applyFill="1" applyBorder="1" applyAlignment="1">
      <alignment vertical="center"/>
    </xf>
    <xf numFmtId="10" fontId="10" fillId="2" borderId="0" xfId="6" applyNumberFormat="1" applyFont="1" applyFill="1" applyBorder="1" applyAlignment="1">
      <alignment vertical="center"/>
    </xf>
    <xf numFmtId="10" fontId="9" fillId="2" borderId="0" xfId="6" applyNumberFormat="1" applyFont="1" applyFill="1" applyBorder="1" applyAlignment="1">
      <alignment vertical="center"/>
    </xf>
    <xf numFmtId="0" fontId="9" fillId="0" borderId="19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10" fontId="9" fillId="0" borderId="0" xfId="6" applyNumberFormat="1" applyFont="1" applyBorder="1" applyAlignment="1">
      <alignment vertical="center"/>
    </xf>
    <xf numFmtId="0" fontId="8" fillId="0" borderId="1" xfId="6" applyFont="1" applyBorder="1" applyAlignment="1">
      <alignment vertical="center"/>
    </xf>
    <xf numFmtId="0" fontId="8" fillId="2" borderId="0" xfId="6" applyFont="1" applyFill="1" applyBorder="1" applyAlignment="1">
      <alignment vertical="center"/>
    </xf>
    <xf numFmtId="0" fontId="10" fillId="2" borderId="0" xfId="6" applyFont="1" applyFill="1" applyBorder="1" applyAlignment="1">
      <alignment horizontal="center" vertical="center"/>
    </xf>
    <xf numFmtId="4" fontId="9" fillId="2" borderId="0" xfId="6" applyNumberFormat="1" applyFont="1" applyFill="1" applyBorder="1" applyAlignment="1">
      <alignment vertical="center"/>
    </xf>
    <xf numFmtId="0" fontId="11" fillId="2" borderId="19" xfId="6" applyFont="1" applyFill="1" applyBorder="1" applyAlignment="1">
      <alignment vertical="center"/>
    </xf>
    <xf numFmtId="0" fontId="11" fillId="2" borderId="0" xfId="6" applyFont="1" applyFill="1" applyBorder="1" applyAlignment="1">
      <alignment horizontal="right" vertical="center"/>
    </xf>
    <xf numFmtId="0" fontId="1" fillId="2" borderId="0" xfId="6" applyFont="1" applyFill="1" applyBorder="1" applyAlignment="1">
      <alignment vertical="center"/>
    </xf>
    <xf numFmtId="0" fontId="12" fillId="2" borderId="1" xfId="6" applyFont="1" applyFill="1" applyBorder="1" applyAlignment="1">
      <alignment vertical="center"/>
    </xf>
    <xf numFmtId="0" fontId="1" fillId="2" borderId="19" xfId="6" applyFill="1" applyBorder="1" applyAlignment="1">
      <alignment vertical="center"/>
    </xf>
    <xf numFmtId="49" fontId="1" fillId="0" borderId="21" xfId="6" applyNumberFormat="1" applyBorder="1" applyAlignment="1">
      <alignment vertical="top"/>
    </xf>
    <xf numFmtId="49" fontId="1" fillId="0" borderId="17" xfId="6" applyNumberFormat="1" applyBorder="1"/>
    <xf numFmtId="49" fontId="1" fillId="0" borderId="0" xfId="6" applyNumberFormat="1" applyFill="1" applyBorder="1" applyAlignment="1">
      <alignment vertical="top"/>
    </xf>
    <xf numFmtId="49" fontId="1" fillId="0" borderId="0" xfId="6" applyNumberFormat="1" applyFill="1" applyBorder="1"/>
    <xf numFmtId="166" fontId="1" fillId="0" borderId="0" xfId="6" applyNumberFormat="1" applyFill="1" applyBorder="1"/>
    <xf numFmtId="4" fontId="8" fillId="2" borderId="24" xfId="6" applyNumberFormat="1" applyFont="1" applyFill="1" applyBorder="1" applyAlignment="1">
      <alignment vertical="center" wrapText="1"/>
    </xf>
    <xf numFmtId="4" fontId="8" fillId="2" borderId="25" xfId="6" applyNumberFormat="1" applyFont="1" applyFill="1" applyBorder="1" applyAlignment="1">
      <alignment vertical="center" wrapText="1"/>
    </xf>
    <xf numFmtId="0" fontId="8" fillId="2" borderId="26" xfId="6" applyFont="1" applyFill="1" applyBorder="1" applyAlignment="1">
      <alignment vertical="center"/>
    </xf>
    <xf numFmtId="4" fontId="4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10" fontId="16" fillId="0" borderId="2" xfId="3" applyNumberFormat="1" applyFont="1" applyBorder="1" applyAlignment="1" applyProtection="1">
      <alignment horizontal="center" vertical="center" wrapText="1"/>
    </xf>
    <xf numFmtId="169" fontId="16" fillId="0" borderId="2" xfId="2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10" fontId="4" fillId="0" borderId="2" xfId="3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10" fillId="3" borderId="15" xfId="6" applyFont="1" applyFill="1" applyBorder="1" applyAlignment="1">
      <alignment horizontal="right" vertical="center"/>
    </xf>
    <xf numFmtId="0" fontId="1" fillId="2" borderId="9" xfId="6" applyFont="1" applyFill="1" applyBorder="1" applyAlignment="1">
      <alignment horizontal="left" vertical="center" wrapText="1"/>
    </xf>
    <xf numFmtId="0" fontId="1" fillId="2" borderId="20" xfId="6" applyFont="1" applyFill="1" applyBorder="1" applyAlignment="1">
      <alignment horizontal="left" vertical="center" wrapText="1"/>
    </xf>
    <xf numFmtId="0" fontId="1" fillId="2" borderId="22" xfId="6" applyFont="1" applyFill="1" applyBorder="1" applyAlignment="1">
      <alignment horizontal="left" vertical="center" wrapText="1"/>
    </xf>
    <xf numFmtId="0" fontId="1" fillId="2" borderId="23" xfId="6" applyFont="1" applyFill="1" applyBorder="1" applyAlignment="1">
      <alignment horizontal="left" vertical="center" wrapText="1"/>
    </xf>
    <xf numFmtId="49" fontId="7" fillId="2" borderId="0" xfId="6" applyNumberFormat="1" applyFont="1" applyFill="1" applyBorder="1" applyAlignment="1">
      <alignment horizontal="center" vertical="center" wrapText="1"/>
    </xf>
    <xf numFmtId="4" fontId="7" fillId="2" borderId="0" xfId="6" applyNumberFormat="1" applyFont="1" applyFill="1" applyBorder="1" applyAlignment="1">
      <alignment horizontal="center"/>
    </xf>
    <xf numFmtId="49" fontId="7" fillId="2" borderId="2" xfId="6" applyNumberFormat="1" applyFont="1" applyFill="1" applyBorder="1" applyAlignment="1">
      <alignment horizontal="center" vertical="center" wrapText="1"/>
    </xf>
    <xf numFmtId="49" fontId="7" fillId="0" borderId="0" xfId="6" applyNumberFormat="1" applyFont="1" applyFill="1" applyBorder="1" applyAlignment="1">
      <alignment horizontal="center" vertical="center" wrapText="1"/>
    </xf>
    <xf numFmtId="4" fontId="7" fillId="0" borderId="0" xfId="6" applyNumberFormat="1" applyFont="1" applyFill="1" applyBorder="1" applyAlignment="1">
      <alignment horizontal="center"/>
    </xf>
    <xf numFmtId="49" fontId="7" fillId="2" borderId="5" xfId="6" applyNumberFormat="1" applyFont="1" applyFill="1" applyBorder="1" applyAlignment="1">
      <alignment horizontal="center" vertical="center" wrapText="1"/>
    </xf>
    <xf numFmtId="49" fontId="7" fillId="2" borderId="18" xfId="6" applyNumberFormat="1" applyFont="1" applyFill="1" applyBorder="1" applyAlignment="1">
      <alignment horizontal="center" vertical="center" wrapText="1"/>
    </xf>
    <xf numFmtId="49" fontId="7" fillId="2" borderId="3" xfId="6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5"/>
    </xf>
    <xf numFmtId="49" fontId="14" fillId="0" borderId="0" xfId="0" applyNumberFormat="1" applyFont="1" applyBorder="1" applyAlignment="1">
      <alignment horizontal="center" vertical="center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3"/>
  <sheetViews>
    <sheetView tabSelected="1" zoomScale="85" zoomScaleNormal="85" workbookViewId="0">
      <selection activeCell="O23" sqref="O23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151" t="s">
        <v>252</v>
      </c>
      <c r="C1" s="151"/>
      <c r="D1" s="151"/>
      <c r="E1" s="151"/>
      <c r="F1" s="151"/>
      <c r="G1" s="151"/>
      <c r="H1" s="151"/>
      <c r="I1" s="151"/>
      <c r="J1" s="151"/>
      <c r="K1" s="151"/>
    </row>
    <row r="2" spans="1:11" s="8" customFormat="1" ht="15.75" customHeight="1" x14ac:dyDescent="0.2">
      <c r="A2" s="7"/>
      <c r="B2" s="151" t="s">
        <v>0</v>
      </c>
      <c r="C2" s="151"/>
      <c r="D2" s="151"/>
      <c r="E2" s="151"/>
      <c r="F2" s="151"/>
      <c r="G2" s="151"/>
      <c r="H2" s="151"/>
      <c r="I2" s="151"/>
      <c r="J2" s="151"/>
      <c r="K2" s="151"/>
    </row>
    <row r="3" spans="1:11" s="8" customFormat="1" ht="15.75" customHeight="1" x14ac:dyDescent="0.2">
      <c r="A3" s="7"/>
      <c r="B3" s="151" t="s">
        <v>251</v>
      </c>
      <c r="C3" s="151"/>
      <c r="D3" s="151"/>
      <c r="E3" s="151"/>
      <c r="F3" s="151"/>
      <c r="G3" s="151"/>
      <c r="H3" s="151"/>
      <c r="I3" s="151"/>
      <c r="J3" s="151"/>
      <c r="K3" s="151"/>
    </row>
    <row r="4" spans="1:11" s="8" customFormat="1" ht="15.75" customHeight="1" x14ac:dyDescent="0.2">
      <c r="A4" s="9"/>
      <c r="B4" s="152"/>
      <c r="C4" s="152"/>
      <c r="D4" s="152"/>
      <c r="E4" s="152"/>
      <c r="F4" s="152"/>
      <c r="G4" s="152"/>
      <c r="H4" s="153" t="s">
        <v>1</v>
      </c>
      <c r="I4" s="153"/>
      <c r="J4" s="153"/>
      <c r="K4" s="153"/>
    </row>
    <row r="5" spans="1:11" s="8" customFormat="1" ht="15.75" customHeight="1" x14ac:dyDescent="0.2">
      <c r="A5" s="10"/>
      <c r="B5" s="152"/>
      <c r="C5" s="152"/>
      <c r="D5" s="152"/>
      <c r="E5" s="152"/>
      <c r="F5" s="152"/>
      <c r="G5" s="152"/>
      <c r="H5" s="147" t="s">
        <v>2</v>
      </c>
      <c r="I5" s="147"/>
      <c r="J5" s="155" t="s">
        <v>260</v>
      </c>
      <c r="K5" s="155"/>
    </row>
    <row r="6" spans="1:11" s="8" customFormat="1" ht="15.75" customHeight="1" x14ac:dyDescent="0.2">
      <c r="A6" s="10" t="s">
        <v>3</v>
      </c>
      <c r="B6" s="152" t="s">
        <v>257</v>
      </c>
      <c r="C6" s="152"/>
      <c r="D6" s="152"/>
      <c r="E6" s="152"/>
      <c r="F6" s="152"/>
      <c r="G6" s="152"/>
      <c r="H6" s="147" t="s">
        <v>4</v>
      </c>
      <c r="I6" s="147"/>
      <c r="J6" s="154">
        <f>ROUND('B.D.I SERVIÇOS (SEM DES.)'!F31/100,4)</f>
        <v>0.2545</v>
      </c>
      <c r="K6" s="154"/>
    </row>
    <row r="7" spans="1:11" s="8" customFormat="1" ht="15.75" customHeight="1" x14ac:dyDescent="0.2">
      <c r="B7" s="152"/>
      <c r="C7" s="152"/>
      <c r="D7" s="152"/>
      <c r="E7" s="152"/>
      <c r="F7" s="152"/>
      <c r="G7" s="152"/>
      <c r="H7" s="147" t="s">
        <v>5</v>
      </c>
      <c r="I7" s="147"/>
      <c r="J7" s="154">
        <f>ROUND('B.D.I MATERIAIS (SEM DES.)'!F31/100,4)</f>
        <v>0.111</v>
      </c>
      <c r="K7" s="154"/>
    </row>
    <row r="8" spans="1:11" s="8" customFormat="1" ht="15.75" customHeight="1" x14ac:dyDescent="0.2">
      <c r="A8" s="7"/>
      <c r="B8" s="146" t="s">
        <v>6</v>
      </c>
      <c r="C8" s="146"/>
      <c r="D8" s="146"/>
      <c r="E8" s="146"/>
      <c r="F8" s="146"/>
      <c r="G8" s="146"/>
      <c r="H8" s="147" t="s">
        <v>7</v>
      </c>
      <c r="I8" s="147"/>
      <c r="J8" s="148">
        <v>1700</v>
      </c>
      <c r="K8" s="148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49" t="s">
        <v>255</v>
      </c>
      <c r="I9" s="149"/>
      <c r="J9" s="150">
        <f>K63</f>
        <v>15451.79</v>
      </c>
      <c r="K9" s="150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>
        <f>SUBTOTAL(9,J14:J39)</f>
        <v>4397500.7600000007</v>
      </c>
      <c r="K13" s="145">
        <f>J13/$J$8</f>
        <v>2586.7651529411769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>
        <f>SUBTOTAL(9,J16:J19)</f>
        <v>551941.13</v>
      </c>
      <c r="K15" s="20">
        <f>J15/$J$8</f>
        <v>324.67125294117648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>
        <v>24061.38</v>
      </c>
      <c r="I16" s="25">
        <f>ROUND(H16+H16*$J$6,2)</f>
        <v>30185</v>
      </c>
      <c r="J16" s="25">
        <f>ROUND(ROUND(G16,2)*ROUND(I16,2),2)</f>
        <v>30185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>
        <v>40553.520000000004</v>
      </c>
      <c r="I17" s="25">
        <f>ROUND(H17+H17*$J$6,2)</f>
        <v>50874.39</v>
      </c>
      <c r="J17" s="25">
        <f>ROUND(ROUND(G17,2)*ROUND(I17,2),2)</f>
        <v>50874.39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>
        <v>327681.56</v>
      </c>
      <c r="I18" s="25">
        <f>ROUND(H18+H18*$J$6,2)</f>
        <v>411076.52</v>
      </c>
      <c r="J18" s="25">
        <f>ROUND(ROUND(G18,2)*ROUND(I18,2),2)</f>
        <v>411076.52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20*3.6*1.8</f>
        <v>129.6</v>
      </c>
      <c r="H19" s="25">
        <v>367.84000000000003</v>
      </c>
      <c r="I19" s="25">
        <f>ROUND(H19+H19*$J$6,2)</f>
        <v>461.46</v>
      </c>
      <c r="J19" s="25">
        <f>ROUND(ROUND(G19,2)*ROUND(I19,2),2)</f>
        <v>59805.22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>
        <f>SUBTOTAL(9,J22:J26)</f>
        <v>2031949.48</v>
      </c>
      <c r="K21" s="20">
        <f>J21/$J$8</f>
        <v>1195.2644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13090</v>
      </c>
      <c r="H22" s="25">
        <v>78.17</v>
      </c>
      <c r="I22" s="25">
        <f>ROUND(H22+H22*$J$6,2)</f>
        <v>98.06</v>
      </c>
      <c r="J22" s="25">
        <f>ROUND(ROUND(G22,2)*ROUND(I22,2),2)</f>
        <v>1283605.3999999999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1632</v>
      </c>
      <c r="H23" s="25">
        <v>279.39</v>
      </c>
      <c r="I23" s="25">
        <f>ROUND(H23+H23*$J$6,2)</f>
        <v>350.49</v>
      </c>
      <c r="J23" s="25">
        <f>ROUND(ROUND(G23,2)*ROUND(I23,2),2)</f>
        <v>571999.68000000005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1700</v>
      </c>
      <c r="H24" s="25">
        <v>25.73</v>
      </c>
      <c r="I24" s="25">
        <f>ROUND(H24+H24*$J$6,2)</f>
        <v>32.28</v>
      </c>
      <c r="J24" s="25">
        <f>ROUND(ROUND(G24,2)*ROUND(I24,2),2)</f>
        <v>54876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187</v>
      </c>
      <c r="H25" s="25">
        <v>173.79</v>
      </c>
      <c r="I25" s="25">
        <f>ROUND(H25+H25*$J$6,2)</f>
        <v>218.02</v>
      </c>
      <c r="J25" s="25">
        <f>ROUND(ROUND(G25,2)*ROUND(I25,2),2)</f>
        <v>40769.74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9758</v>
      </c>
      <c r="H26" s="25">
        <v>6.59</v>
      </c>
      <c r="I26" s="25">
        <f>ROUND(H26+H26*$J$6,2)</f>
        <v>8.27</v>
      </c>
      <c r="J26" s="25">
        <f>ROUND(ROUND(G26,2)*ROUND(I26,2),2)</f>
        <v>80698.66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>
        <f>SUBTOTAL(9,J29:J33)</f>
        <v>1595603</v>
      </c>
      <c r="K28" s="20">
        <f>J28/$J$8</f>
        <v>938.59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25500</v>
      </c>
      <c r="H29" s="25">
        <v>4.99</v>
      </c>
      <c r="I29" s="25">
        <f>ROUND(H29+H29*$J$6,2)</f>
        <v>6.26</v>
      </c>
      <c r="J29" s="25">
        <f>ROUND(ROUND(G29,2)*ROUND(I29,2),2)</f>
        <v>159630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27200</v>
      </c>
      <c r="H30" s="25">
        <v>38.58</v>
      </c>
      <c r="I30" s="25">
        <f>ROUND(H30+H30*$J$6,2)</f>
        <v>48.4</v>
      </c>
      <c r="J30" s="25">
        <f>ROUND(ROUND(G30,2)*ROUND(I30,2),2)</f>
        <v>1316480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1700</v>
      </c>
      <c r="H31" s="25">
        <v>13.83</v>
      </c>
      <c r="I31" s="25">
        <f>ROUND(H31+H31*$J$6,2)</f>
        <v>17.350000000000001</v>
      </c>
      <c r="J31" s="25">
        <f>ROUND(ROUND(G31,2)*ROUND(I31,2),2)</f>
        <v>29495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1700</v>
      </c>
      <c r="H32" s="25">
        <v>8.1</v>
      </c>
      <c r="I32" s="25">
        <f>ROUND(H32+H32*$J$6,2)</f>
        <v>10.16</v>
      </c>
      <c r="J32" s="25">
        <f>ROUND(ROUND(G32,2)*ROUND(I32,2),2)</f>
        <v>17272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1700</v>
      </c>
      <c r="H33" s="25">
        <v>34.1</v>
      </c>
      <c r="I33" s="25">
        <f>ROUND(H33+H33*$J$6,2)</f>
        <v>42.78</v>
      </c>
      <c r="J33" s="25">
        <f>ROUND(ROUND(G33,2)*ROUND(I33,2),2)</f>
        <v>72726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>
        <f>SUBTOTAL(9,J36:J38)</f>
        <v>218007.15000000002</v>
      </c>
      <c r="K35" s="20">
        <f>J35/$J$8</f>
        <v>128.23950000000002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60945</v>
      </c>
      <c r="H36" s="25">
        <v>1.7</v>
      </c>
      <c r="I36" s="25">
        <f>ROUND(H36+H36*$J$6,2)</f>
        <v>2.13</v>
      </c>
      <c r="J36" s="25">
        <f>ROUND(ROUND(G36,2)*ROUND(I36,2),2)</f>
        <v>129812.85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2227</v>
      </c>
      <c r="H37" s="25">
        <v>5.72</v>
      </c>
      <c r="I37" s="25">
        <f>ROUND(H37+H37*$J$6,2)</f>
        <v>7.18</v>
      </c>
      <c r="J37" s="25">
        <f>ROUND(ROUND(G37,2)*ROUND(I37,2),2)</f>
        <v>15989.86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244</v>
      </c>
      <c r="E38" s="24" t="s">
        <v>80</v>
      </c>
      <c r="F38" s="25">
        <v>3.94</v>
      </c>
      <c r="G38" s="25">
        <f>F38*$J$8</f>
        <v>6698</v>
      </c>
      <c r="H38" s="25">
        <v>8.59</v>
      </c>
      <c r="I38" s="25">
        <f>ROUND(H38+H38*$J$6,2)</f>
        <v>10.78</v>
      </c>
      <c r="J38" s="25">
        <f>ROUND(ROUND(G38,2)*ROUND(I38,2),2)</f>
        <v>72204.44</v>
      </c>
      <c r="K38" s="25"/>
    </row>
    <row r="39" spans="1:11" x14ac:dyDescent="0.25">
      <c r="A39" s="22"/>
      <c r="B39" s="23" t="s">
        <v>21</v>
      </c>
      <c r="C39" s="24"/>
      <c r="D39" s="24"/>
      <c r="E39" s="24"/>
      <c r="F39" s="25" t="s">
        <v>20</v>
      </c>
      <c r="G39" s="25"/>
      <c r="H39" s="25" t="s">
        <v>20</v>
      </c>
      <c r="I39" s="25"/>
      <c r="J39" s="25" t="s">
        <v>20</v>
      </c>
      <c r="K39" s="25"/>
    </row>
    <row r="40" spans="1:11" s="21" customFormat="1" x14ac:dyDescent="0.25">
      <c r="A40" s="17" t="s">
        <v>87</v>
      </c>
      <c r="B40" s="18" t="s">
        <v>88</v>
      </c>
      <c r="C40" s="19"/>
      <c r="D40" s="19"/>
      <c r="E40" s="19"/>
      <c r="F40" s="20" t="s">
        <v>20</v>
      </c>
      <c r="G40" s="20"/>
      <c r="H40" s="20" t="s">
        <v>20</v>
      </c>
      <c r="I40" s="20"/>
      <c r="J40" s="20">
        <f>SUBTOTAL(9,J41:J62)</f>
        <v>21870548.440000001</v>
      </c>
      <c r="K40" s="20">
        <f>J40/$J$8</f>
        <v>12865.028494117649</v>
      </c>
    </row>
    <row r="41" spans="1:11" s="21" customFormat="1" x14ac:dyDescent="0.25">
      <c r="A41" s="17"/>
      <c r="B41" s="29"/>
      <c r="C41" s="19"/>
      <c r="D41" s="19"/>
      <c r="E41" s="19"/>
      <c r="F41" s="20"/>
      <c r="G41" s="20"/>
      <c r="H41" s="20"/>
      <c r="I41" s="20"/>
      <c r="J41" s="20"/>
      <c r="K41" s="20"/>
    </row>
    <row r="42" spans="1:11" s="21" customFormat="1" x14ac:dyDescent="0.25">
      <c r="A42" s="30" t="s">
        <v>89</v>
      </c>
      <c r="B42" s="31" t="s">
        <v>90</v>
      </c>
      <c r="C42" s="32"/>
      <c r="D42" s="32"/>
      <c r="E42" s="19"/>
      <c r="F42" s="20"/>
      <c r="G42" s="20"/>
      <c r="H42" s="20"/>
      <c r="I42" s="20"/>
      <c r="J42" s="20">
        <f>SUBTOTAL(9,J43)</f>
        <v>19931395</v>
      </c>
      <c r="K42" s="20">
        <f>J42/$J$8</f>
        <v>11724.35</v>
      </c>
    </row>
    <row r="43" spans="1:11" x14ac:dyDescent="0.25">
      <c r="A43" s="33" t="s">
        <v>91</v>
      </c>
      <c r="B43" s="34" t="s">
        <v>92</v>
      </c>
      <c r="C43" s="27" t="s">
        <v>71</v>
      </c>
      <c r="D43" s="27" t="s">
        <v>93</v>
      </c>
      <c r="E43" s="24" t="s">
        <v>28</v>
      </c>
      <c r="F43" s="25">
        <v>1</v>
      </c>
      <c r="G43" s="25">
        <f>F43*$J$8</f>
        <v>1700</v>
      </c>
      <c r="H43" s="28">
        <v>10552.97</v>
      </c>
      <c r="I43" s="25">
        <f>ROUND(H43+H43*$J$7,2)</f>
        <v>11724.35</v>
      </c>
      <c r="J43" s="25">
        <f>ROUND(ROUND(G43,2)*ROUND(I43,2),2)</f>
        <v>19931395</v>
      </c>
      <c r="K43" s="25"/>
    </row>
    <row r="44" spans="1:11" x14ac:dyDescent="0.25">
      <c r="A44" s="33"/>
      <c r="B44" s="34"/>
      <c r="C44" s="27"/>
      <c r="D44" s="27"/>
      <c r="E44" s="24"/>
      <c r="F44" s="25"/>
      <c r="G44" s="25"/>
      <c r="H44" s="25"/>
      <c r="I44" s="25"/>
      <c r="J44" s="25"/>
      <c r="K44" s="25"/>
    </row>
    <row r="45" spans="1:11" ht="31.5" x14ac:dyDescent="0.25">
      <c r="A45" s="30" t="s">
        <v>94</v>
      </c>
      <c r="B45" s="31" t="s">
        <v>95</v>
      </c>
      <c r="C45" s="27"/>
      <c r="D45" s="27"/>
      <c r="E45" s="24"/>
      <c r="F45" s="25"/>
      <c r="G45" s="25"/>
      <c r="H45" s="25"/>
      <c r="I45" s="25"/>
      <c r="J45" s="20">
        <f>SUBTOTAL(9,J46:J61)</f>
        <v>1939153.4400000002</v>
      </c>
      <c r="K45" s="20">
        <f>J45/$J$8</f>
        <v>1140.6784941176472</v>
      </c>
    </row>
    <row r="46" spans="1:11" x14ac:dyDescent="0.25">
      <c r="A46" s="33" t="s">
        <v>96</v>
      </c>
      <c r="B46" s="35" t="s">
        <v>97</v>
      </c>
      <c r="C46" s="27" t="s">
        <v>71</v>
      </c>
      <c r="D46" s="27" t="s">
        <v>98</v>
      </c>
      <c r="E46" s="24" t="s">
        <v>28</v>
      </c>
      <c r="F46" s="25">
        <v>1</v>
      </c>
      <c r="G46" s="25">
        <f t="shared" ref="G46:G61" si="0">F46*$J$8</f>
        <v>1700</v>
      </c>
      <c r="H46" s="28">
        <v>1.99</v>
      </c>
      <c r="I46" s="25">
        <f>ROUND(H46+H46*$J$7,2)</f>
        <v>2.21</v>
      </c>
      <c r="J46" s="25">
        <f t="shared" ref="J46:J61" si="1">ROUND(ROUND(G46,2)*ROUND(I46,2),2)</f>
        <v>3757</v>
      </c>
      <c r="K46" s="25"/>
    </row>
    <row r="47" spans="1:11" ht="31.5" x14ac:dyDescent="0.25">
      <c r="A47" s="33" t="s">
        <v>99</v>
      </c>
      <c r="B47" s="35" t="s">
        <v>100</v>
      </c>
      <c r="C47" s="27" t="s">
        <v>71</v>
      </c>
      <c r="D47" s="27" t="s">
        <v>101</v>
      </c>
      <c r="E47" s="24" t="s">
        <v>28</v>
      </c>
      <c r="F47" s="25">
        <v>1</v>
      </c>
      <c r="G47" s="25">
        <f t="shared" si="0"/>
        <v>1700</v>
      </c>
      <c r="H47" s="28">
        <v>279.39999999999998</v>
      </c>
      <c r="I47" s="25">
        <f t="shared" ref="I47:I60" si="2">ROUND(H47+H47*$J$7,2)</f>
        <v>310.41000000000003</v>
      </c>
      <c r="J47" s="25">
        <f t="shared" si="1"/>
        <v>527697</v>
      </c>
      <c r="K47" s="25"/>
    </row>
    <row r="48" spans="1:11" s="5" customFormat="1" ht="47.25" x14ac:dyDescent="0.25">
      <c r="A48" s="33" t="s">
        <v>102</v>
      </c>
      <c r="B48" s="35" t="s">
        <v>103</v>
      </c>
      <c r="C48" s="27" t="s">
        <v>71</v>
      </c>
      <c r="D48" s="27" t="s">
        <v>104</v>
      </c>
      <c r="E48" s="24" t="s">
        <v>28</v>
      </c>
      <c r="F48" s="25">
        <v>1</v>
      </c>
      <c r="G48" s="25">
        <f t="shared" si="0"/>
        <v>1700</v>
      </c>
      <c r="H48" s="28">
        <v>136.3175</v>
      </c>
      <c r="I48" s="25">
        <f t="shared" si="2"/>
        <v>151.44999999999999</v>
      </c>
      <c r="J48" s="25">
        <f t="shared" si="1"/>
        <v>257465</v>
      </c>
      <c r="K48" s="25"/>
    </row>
    <row r="49" spans="1:11" s="5" customFormat="1" x14ac:dyDescent="0.25">
      <c r="A49" s="33" t="s">
        <v>105</v>
      </c>
      <c r="B49" s="35" t="s">
        <v>106</v>
      </c>
      <c r="C49" s="27" t="s">
        <v>71</v>
      </c>
      <c r="D49" s="27" t="s">
        <v>107</v>
      </c>
      <c r="E49" s="24" t="s">
        <v>28</v>
      </c>
      <c r="F49" s="28">
        <v>1</v>
      </c>
      <c r="G49" s="25">
        <f t="shared" si="0"/>
        <v>1700</v>
      </c>
      <c r="H49" s="28">
        <v>85</v>
      </c>
      <c r="I49" s="25">
        <f t="shared" si="2"/>
        <v>94.44</v>
      </c>
      <c r="J49" s="25">
        <f t="shared" si="1"/>
        <v>160548</v>
      </c>
      <c r="K49" s="25"/>
    </row>
    <row r="50" spans="1:11" s="5" customFormat="1" x14ac:dyDescent="0.25">
      <c r="A50" s="33" t="s">
        <v>108</v>
      </c>
      <c r="B50" s="35" t="s">
        <v>109</v>
      </c>
      <c r="C50" s="27" t="s">
        <v>71</v>
      </c>
      <c r="D50" s="27" t="s">
        <v>110</v>
      </c>
      <c r="E50" s="24" t="s">
        <v>28</v>
      </c>
      <c r="F50" s="28">
        <f>15%*F49</f>
        <v>0.15</v>
      </c>
      <c r="G50" s="25">
        <f t="shared" si="0"/>
        <v>255</v>
      </c>
      <c r="H50" s="28">
        <v>42.003333333333337</v>
      </c>
      <c r="I50" s="25">
        <f t="shared" si="2"/>
        <v>46.67</v>
      </c>
      <c r="J50" s="25">
        <f t="shared" si="1"/>
        <v>11900.85</v>
      </c>
      <c r="K50" s="25"/>
    </row>
    <row r="51" spans="1:11" s="5" customFormat="1" ht="31.5" x14ac:dyDescent="0.25">
      <c r="A51" s="33" t="s">
        <v>111</v>
      </c>
      <c r="B51" s="35" t="s">
        <v>112</v>
      </c>
      <c r="C51" s="27" t="s">
        <v>113</v>
      </c>
      <c r="D51" s="27">
        <v>14153</v>
      </c>
      <c r="E51" s="24" t="s">
        <v>28</v>
      </c>
      <c r="F51" s="28">
        <v>0.02</v>
      </c>
      <c r="G51" s="25">
        <f t="shared" si="0"/>
        <v>34</v>
      </c>
      <c r="H51" s="25">
        <v>109.68</v>
      </c>
      <c r="I51" s="25">
        <f t="shared" si="2"/>
        <v>121.85</v>
      </c>
      <c r="J51" s="25">
        <f t="shared" si="1"/>
        <v>4142.8999999999996</v>
      </c>
      <c r="K51" s="25"/>
    </row>
    <row r="52" spans="1:11" s="5" customFormat="1" ht="31.5" x14ac:dyDescent="0.25">
      <c r="A52" s="33" t="s">
        <v>114</v>
      </c>
      <c r="B52" s="35" t="s">
        <v>115</v>
      </c>
      <c r="C52" s="27" t="s">
        <v>113</v>
      </c>
      <c r="D52" s="27">
        <v>4350</v>
      </c>
      <c r="E52" s="24" t="s">
        <v>28</v>
      </c>
      <c r="F52" s="28">
        <v>4</v>
      </c>
      <c r="G52" s="25">
        <f t="shared" si="0"/>
        <v>6800</v>
      </c>
      <c r="H52" s="25">
        <v>0.87</v>
      </c>
      <c r="I52" s="25">
        <f t="shared" si="2"/>
        <v>0.97</v>
      </c>
      <c r="J52" s="25">
        <f t="shared" si="1"/>
        <v>6596</v>
      </c>
      <c r="K52" s="25"/>
    </row>
    <row r="53" spans="1:11" s="5" customFormat="1" x14ac:dyDescent="0.25">
      <c r="A53" s="33" t="s">
        <v>116</v>
      </c>
      <c r="B53" s="35" t="s">
        <v>117</v>
      </c>
      <c r="C53" s="27" t="s">
        <v>113</v>
      </c>
      <c r="D53" s="27">
        <v>9836</v>
      </c>
      <c r="E53" s="24" t="s">
        <v>62</v>
      </c>
      <c r="F53" s="28">
        <v>15</v>
      </c>
      <c r="G53" s="25">
        <f t="shared" si="0"/>
        <v>25500</v>
      </c>
      <c r="H53" s="25">
        <v>15.8</v>
      </c>
      <c r="I53" s="25">
        <f t="shared" si="2"/>
        <v>17.55</v>
      </c>
      <c r="J53" s="25">
        <f t="shared" si="1"/>
        <v>447525</v>
      </c>
      <c r="K53" s="25"/>
    </row>
    <row r="54" spans="1:11" s="5" customFormat="1" x14ac:dyDescent="0.25">
      <c r="A54" s="33" t="s">
        <v>118</v>
      </c>
      <c r="B54" s="35" t="s">
        <v>119</v>
      </c>
      <c r="C54" s="27" t="s">
        <v>113</v>
      </c>
      <c r="D54" s="27">
        <v>7091</v>
      </c>
      <c r="E54" s="24" t="s">
        <v>28</v>
      </c>
      <c r="F54" s="28">
        <v>2</v>
      </c>
      <c r="G54" s="25">
        <f t="shared" si="0"/>
        <v>3400</v>
      </c>
      <c r="H54" s="25">
        <v>16.96</v>
      </c>
      <c r="I54" s="25">
        <f t="shared" si="2"/>
        <v>18.84</v>
      </c>
      <c r="J54" s="25">
        <f t="shared" si="1"/>
        <v>64056</v>
      </c>
      <c r="K54" s="25"/>
    </row>
    <row r="55" spans="1:11" s="5" customFormat="1" x14ac:dyDescent="0.25">
      <c r="A55" s="33" t="s">
        <v>120</v>
      </c>
      <c r="B55" s="35" t="s">
        <v>121</v>
      </c>
      <c r="C55" s="27" t="s">
        <v>113</v>
      </c>
      <c r="D55" s="27">
        <v>3520</v>
      </c>
      <c r="E55" s="24" t="s">
        <v>28</v>
      </c>
      <c r="F55" s="28">
        <v>7</v>
      </c>
      <c r="G55" s="25">
        <f t="shared" si="0"/>
        <v>11900</v>
      </c>
      <c r="H55" s="25">
        <v>8.81</v>
      </c>
      <c r="I55" s="25">
        <f t="shared" si="2"/>
        <v>9.7899999999999991</v>
      </c>
      <c r="J55" s="25">
        <f t="shared" si="1"/>
        <v>116501</v>
      </c>
      <c r="K55" s="25"/>
    </row>
    <row r="56" spans="1:11" s="5" customFormat="1" x14ac:dyDescent="0.25">
      <c r="A56" s="33" t="s">
        <v>122</v>
      </c>
      <c r="B56" s="35" t="s">
        <v>123</v>
      </c>
      <c r="C56" s="27" t="s">
        <v>113</v>
      </c>
      <c r="D56" s="27">
        <v>3899</v>
      </c>
      <c r="E56" s="24" t="s">
        <v>28</v>
      </c>
      <c r="F56" s="28">
        <v>6</v>
      </c>
      <c r="G56" s="25">
        <f t="shared" si="0"/>
        <v>10200</v>
      </c>
      <c r="H56" s="25">
        <v>6.95</v>
      </c>
      <c r="I56" s="25">
        <f t="shared" si="2"/>
        <v>7.72</v>
      </c>
      <c r="J56" s="25">
        <f t="shared" si="1"/>
        <v>78744</v>
      </c>
      <c r="K56" s="25"/>
    </row>
    <row r="57" spans="1:11" s="5" customFormat="1" x14ac:dyDescent="0.25">
      <c r="A57" s="33" t="s">
        <v>124</v>
      </c>
      <c r="B57" s="35" t="s">
        <v>125</v>
      </c>
      <c r="C57" s="27" t="s">
        <v>113</v>
      </c>
      <c r="D57" s="27">
        <v>1200</v>
      </c>
      <c r="E57" s="24" t="s">
        <v>28</v>
      </c>
      <c r="F57" s="28">
        <v>1</v>
      </c>
      <c r="G57" s="25">
        <f t="shared" si="0"/>
        <v>1700</v>
      </c>
      <c r="H57" s="25">
        <v>10.24</v>
      </c>
      <c r="I57" s="25">
        <f t="shared" si="2"/>
        <v>11.38</v>
      </c>
      <c r="J57" s="25">
        <f t="shared" si="1"/>
        <v>19346</v>
      </c>
      <c r="K57" s="25"/>
    </row>
    <row r="58" spans="1:11" s="5" customFormat="1" x14ac:dyDescent="0.25">
      <c r="A58" s="33" t="s">
        <v>126</v>
      </c>
      <c r="B58" s="35" t="s">
        <v>127</v>
      </c>
      <c r="C58" s="27" t="s">
        <v>113</v>
      </c>
      <c r="D58" s="27">
        <v>11033</v>
      </c>
      <c r="E58" s="24" t="s">
        <v>28</v>
      </c>
      <c r="F58" s="28">
        <f>INT(60%*F30/1.5)+1</f>
        <v>7</v>
      </c>
      <c r="G58" s="25">
        <f t="shared" si="0"/>
        <v>11900</v>
      </c>
      <c r="H58" s="25">
        <v>9.69</v>
      </c>
      <c r="I58" s="25">
        <f t="shared" si="2"/>
        <v>10.77</v>
      </c>
      <c r="J58" s="25">
        <f t="shared" si="1"/>
        <v>128163</v>
      </c>
      <c r="K58" s="25"/>
    </row>
    <row r="59" spans="1:11" s="5" customFormat="1" ht="31.5" x14ac:dyDescent="0.25">
      <c r="A59" s="33" t="s">
        <v>128</v>
      </c>
      <c r="B59" s="35" t="s">
        <v>129</v>
      </c>
      <c r="C59" s="27" t="s">
        <v>113</v>
      </c>
      <c r="D59" s="27">
        <v>11948</v>
      </c>
      <c r="E59" s="24" t="s">
        <v>28</v>
      </c>
      <c r="F59" s="28">
        <f>3*F58</f>
        <v>21</v>
      </c>
      <c r="G59" s="25">
        <f t="shared" si="0"/>
        <v>35700</v>
      </c>
      <c r="H59" s="25">
        <v>0.92</v>
      </c>
      <c r="I59" s="25">
        <f t="shared" si="2"/>
        <v>1.02</v>
      </c>
      <c r="J59" s="25">
        <f t="shared" si="1"/>
        <v>36414</v>
      </c>
      <c r="K59" s="25"/>
    </row>
    <row r="60" spans="1:11" s="5" customFormat="1" x14ac:dyDescent="0.25">
      <c r="A60" s="33" t="s">
        <v>130</v>
      </c>
      <c r="B60" s="34" t="s">
        <v>131</v>
      </c>
      <c r="C60" s="27" t="s">
        <v>132</v>
      </c>
      <c r="D60" s="27">
        <v>13936</v>
      </c>
      <c r="E60" s="24" t="s">
        <v>133</v>
      </c>
      <c r="F60" s="28">
        <f>40%*0.708*F30</f>
        <v>4.5312000000000001</v>
      </c>
      <c r="G60" s="25">
        <f t="shared" si="0"/>
        <v>7703.04</v>
      </c>
      <c r="H60" s="25">
        <v>8.02</v>
      </c>
      <c r="I60" s="25">
        <f t="shared" si="2"/>
        <v>8.91</v>
      </c>
      <c r="J60" s="25">
        <f t="shared" si="1"/>
        <v>68634.09</v>
      </c>
      <c r="K60" s="25"/>
    </row>
    <row r="61" spans="1:11" s="5" customFormat="1" x14ac:dyDescent="0.25">
      <c r="A61" s="33" t="s">
        <v>134</v>
      </c>
      <c r="B61" s="34" t="s">
        <v>135</v>
      </c>
      <c r="C61" s="27" t="s">
        <v>113</v>
      </c>
      <c r="D61" s="27">
        <v>345</v>
      </c>
      <c r="E61" s="24" t="s">
        <v>133</v>
      </c>
      <c r="F61" s="28">
        <f>40%*0.0175*F30</f>
        <v>0.11200000000000002</v>
      </c>
      <c r="G61" s="25">
        <f t="shared" si="0"/>
        <v>190.40000000000003</v>
      </c>
      <c r="H61" s="25">
        <v>36.229999999999997</v>
      </c>
      <c r="I61" s="25">
        <f>ROUND(H61+H61*$J$7,2)</f>
        <v>40.25</v>
      </c>
      <c r="J61" s="25">
        <f t="shared" si="1"/>
        <v>7663.6</v>
      </c>
      <c r="K61" s="25"/>
    </row>
    <row r="62" spans="1:11" s="5" customFormat="1" x14ac:dyDescent="0.25">
      <c r="A62" s="22"/>
      <c r="B62" s="36"/>
      <c r="C62" s="36"/>
      <c r="D62" s="24"/>
      <c r="E62" s="24"/>
      <c r="F62" s="25"/>
      <c r="G62" s="25"/>
      <c r="H62" s="25"/>
      <c r="I62" s="25"/>
      <c r="J62" s="25"/>
      <c r="K62" s="25"/>
    </row>
    <row r="63" spans="1:11" s="37" customFormat="1" x14ac:dyDescent="0.25">
      <c r="A63" s="17"/>
      <c r="B63" s="19" t="s">
        <v>136</v>
      </c>
      <c r="C63" s="19"/>
      <c r="D63" s="19"/>
      <c r="E63" s="19"/>
      <c r="F63" s="20"/>
      <c r="G63" s="20"/>
      <c r="H63" s="20"/>
      <c r="I63" s="20"/>
      <c r="J63" s="20">
        <f>SUBTOTAL(9,J13:J62)</f>
        <v>26268049.200000003</v>
      </c>
      <c r="K63" s="144">
        <f>ROUND(J63/$J$8,2)</f>
        <v>15451.79</v>
      </c>
    </row>
  </sheetData>
  <mergeCells count="19">
    <mergeCell ref="B7:G7"/>
    <mergeCell ref="H7:I7"/>
    <mergeCell ref="J7:K7"/>
    <mergeCell ref="B5:G5"/>
    <mergeCell ref="H5:I5"/>
    <mergeCell ref="J5:K5"/>
    <mergeCell ref="B6:G6"/>
    <mergeCell ref="H6:I6"/>
    <mergeCell ref="J6:K6"/>
    <mergeCell ref="B1:K1"/>
    <mergeCell ref="B2:K2"/>
    <mergeCell ref="B3:K3"/>
    <mergeCell ref="B4:G4"/>
    <mergeCell ref="H4:K4"/>
    <mergeCell ref="B8:G8"/>
    <mergeCell ref="H8:I8"/>
    <mergeCell ref="J8:K8"/>
    <mergeCell ref="H9:I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topLeftCell="A7" zoomScaleNormal="100" workbookViewId="0">
      <selection activeCell="M22" sqref="M22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27" width="9.140625" style="38"/>
    <col min="228" max="228" width="28.7109375" style="38" customWidth="1"/>
    <col min="229" max="229" width="8.140625" style="38" customWidth="1"/>
    <col min="230" max="233" width="9.140625" style="38"/>
    <col min="234" max="234" width="23.28515625" style="38" customWidth="1"/>
    <col min="235" max="235" width="17.28515625" style="38" customWidth="1"/>
    <col min="236" max="236" width="24.28515625" style="38" customWidth="1"/>
    <col min="237" max="483" width="9.140625" style="38"/>
    <col min="484" max="484" width="28.7109375" style="38" customWidth="1"/>
    <col min="485" max="485" width="8.140625" style="38" customWidth="1"/>
    <col min="486" max="489" width="9.140625" style="38"/>
    <col min="490" max="490" width="23.28515625" style="38" customWidth="1"/>
    <col min="491" max="491" width="17.28515625" style="38" customWidth="1"/>
    <col min="492" max="492" width="24.28515625" style="38" customWidth="1"/>
    <col min="493" max="739" width="9.140625" style="38"/>
    <col min="740" max="740" width="28.7109375" style="38" customWidth="1"/>
    <col min="741" max="741" width="8.140625" style="38" customWidth="1"/>
    <col min="742" max="745" width="9.140625" style="38"/>
    <col min="746" max="746" width="23.28515625" style="38" customWidth="1"/>
    <col min="747" max="747" width="17.28515625" style="38" customWidth="1"/>
    <col min="748" max="748" width="24.28515625" style="38" customWidth="1"/>
    <col min="749" max="995" width="9.140625" style="38"/>
    <col min="996" max="996" width="28.7109375" style="38" customWidth="1"/>
    <col min="997" max="997" width="8.140625" style="38" customWidth="1"/>
    <col min="998" max="1001" width="9.140625" style="38"/>
    <col min="1002" max="1002" width="23.28515625" style="38" customWidth="1"/>
    <col min="1003" max="1003" width="17.28515625" style="38" customWidth="1"/>
    <col min="1004" max="1004" width="24.28515625" style="38" customWidth="1"/>
    <col min="1005" max="1024" width="9.140625" style="38"/>
  </cols>
  <sheetData>
    <row r="1" spans="1:8" s="41" customFormat="1" x14ac:dyDescent="0.2">
      <c r="A1" s="112"/>
      <c r="B1" s="113"/>
      <c r="C1" s="114"/>
      <c r="D1" s="114"/>
      <c r="E1" s="114"/>
      <c r="F1" s="114"/>
      <c r="G1" s="114"/>
      <c r="H1" s="114"/>
    </row>
    <row r="2" spans="1:8" s="41" customFormat="1" x14ac:dyDescent="0.2">
      <c r="A2" s="112"/>
      <c r="B2" s="113"/>
      <c r="C2" s="114"/>
      <c r="D2" s="114"/>
      <c r="E2" s="114"/>
      <c r="F2" s="114"/>
      <c r="G2" s="114"/>
      <c r="H2" s="114"/>
    </row>
    <row r="3" spans="1:8" s="41" customFormat="1" x14ac:dyDescent="0.2">
      <c r="A3" s="112"/>
      <c r="B3" s="113"/>
      <c r="C3" s="114"/>
      <c r="D3" s="114"/>
      <c r="E3" s="114"/>
      <c r="F3" s="114"/>
      <c r="G3" s="114"/>
      <c r="H3" s="114"/>
    </row>
    <row r="4" spans="1:8" s="42" customFormat="1" ht="15" customHeight="1" x14ac:dyDescent="0.2">
      <c r="A4" s="161" t="s">
        <v>253</v>
      </c>
      <c r="B4" s="161"/>
      <c r="C4" s="161"/>
      <c r="D4" s="161"/>
      <c r="E4" s="161"/>
      <c r="F4" s="161"/>
      <c r="G4" s="161"/>
      <c r="H4" s="161"/>
    </row>
    <row r="5" spans="1:8" s="42" customFormat="1" ht="15" customHeight="1" x14ac:dyDescent="0.2">
      <c r="A5" s="161" t="s">
        <v>137</v>
      </c>
      <c r="B5" s="161"/>
      <c r="C5" s="161"/>
      <c r="D5" s="161"/>
      <c r="E5" s="161"/>
      <c r="F5" s="161"/>
      <c r="G5" s="161"/>
      <c r="H5" s="161"/>
    </row>
    <row r="6" spans="1:8" s="42" customFormat="1" ht="15" x14ac:dyDescent="0.25">
      <c r="A6" s="162" t="s">
        <v>138</v>
      </c>
      <c r="B6" s="162"/>
      <c r="C6" s="162"/>
      <c r="D6" s="162"/>
      <c r="E6" s="162"/>
      <c r="F6" s="162"/>
      <c r="G6" s="162"/>
      <c r="H6" s="162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3" t="s">
        <v>258</v>
      </c>
      <c r="B8" s="163"/>
      <c r="C8" s="163"/>
      <c r="D8" s="163"/>
      <c r="E8" s="163"/>
      <c r="F8" s="163"/>
      <c r="G8" s="163"/>
      <c r="H8" s="163"/>
    </row>
    <row r="9" spans="1:8" s="42" customFormat="1" ht="14.25" x14ac:dyDescent="0.2">
      <c r="A9" s="115"/>
      <c r="B9" s="116"/>
      <c r="C9" s="116"/>
      <c r="D9" s="116"/>
      <c r="E9" s="116"/>
      <c r="F9" s="116"/>
      <c r="G9" s="116"/>
      <c r="H9" s="117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243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0.04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8.6499999999999994E-2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0.05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1.6E-2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1.2E-2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4.0000000000000001E-3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v>9.4999999999999998E-3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7.4999999999999997E-2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6" t="s">
        <v>160</v>
      </c>
      <c r="D31" s="156"/>
      <c r="E31" s="156"/>
      <c r="F31" s="66">
        <f>ROUND(((((1+(F14+F22))*(1+F27)*(1+F29)/(1-F16))-1)*100),2)</f>
        <v>25.45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57"/>
      <c r="D35" s="157"/>
      <c r="E35" s="157"/>
      <c r="F35" s="157"/>
      <c r="G35" s="157"/>
      <c r="H35" s="158"/>
    </row>
    <row r="36" spans="1:8" s="41" customFormat="1" x14ac:dyDescent="0.2">
      <c r="A36" s="136"/>
      <c r="B36" s="137"/>
      <c r="C36" s="159"/>
      <c r="D36" s="159"/>
      <c r="E36" s="159"/>
      <c r="F36" s="159"/>
      <c r="G36" s="159"/>
      <c r="H36" s="160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topLeftCell="A7" zoomScaleNormal="100" workbookViewId="0">
      <selection activeCell="A8" sqref="A8:H8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34" width="9.140625" style="38"/>
    <col min="235" max="235" width="28.7109375" style="38" customWidth="1"/>
    <col min="236" max="236" width="8.140625" style="38" customWidth="1"/>
    <col min="237" max="240" width="9.140625" style="38"/>
    <col min="241" max="241" width="23.28515625" style="38" customWidth="1"/>
    <col min="242" max="242" width="17.28515625" style="38" customWidth="1"/>
    <col min="243" max="243" width="24.28515625" style="38" customWidth="1"/>
    <col min="244" max="490" width="9.140625" style="38"/>
    <col min="491" max="491" width="28.7109375" style="38" customWidth="1"/>
    <col min="492" max="492" width="8.140625" style="38" customWidth="1"/>
    <col min="493" max="496" width="9.140625" style="38"/>
    <col min="497" max="497" width="23.28515625" style="38" customWidth="1"/>
    <col min="498" max="498" width="17.28515625" style="38" customWidth="1"/>
    <col min="499" max="499" width="24.28515625" style="38" customWidth="1"/>
    <col min="500" max="746" width="9.140625" style="38"/>
    <col min="747" max="747" width="28.7109375" style="38" customWidth="1"/>
    <col min="748" max="748" width="8.140625" style="38" customWidth="1"/>
    <col min="749" max="752" width="9.140625" style="38"/>
    <col min="753" max="753" width="23.28515625" style="38" customWidth="1"/>
    <col min="754" max="754" width="17.28515625" style="38" customWidth="1"/>
    <col min="755" max="755" width="24.28515625" style="38" customWidth="1"/>
    <col min="756" max="1002" width="9.140625" style="38"/>
    <col min="1003" max="1003" width="28.7109375" style="38" customWidth="1"/>
    <col min="1004" max="1004" width="8.140625" style="38" customWidth="1"/>
    <col min="1005" max="1008" width="9.140625" style="38"/>
    <col min="1009" max="1009" width="23.28515625" style="38" customWidth="1"/>
    <col min="1010" max="1010" width="17.28515625" style="38" customWidth="1"/>
    <col min="1011" max="1011" width="24.28515625" style="38" customWidth="1"/>
    <col min="1012" max="1024" width="9.140625" style="38"/>
  </cols>
  <sheetData>
    <row r="1" spans="1:8" s="41" customFormat="1" x14ac:dyDescent="0.2">
      <c r="A1" s="138"/>
      <c r="B1" s="139"/>
      <c r="C1" s="140"/>
      <c r="D1" s="140"/>
      <c r="E1" s="140"/>
      <c r="F1" s="140"/>
      <c r="G1" s="140"/>
      <c r="H1" s="140"/>
    </row>
    <row r="2" spans="1:8" s="41" customFormat="1" x14ac:dyDescent="0.2">
      <c r="A2" s="138"/>
      <c r="B2" s="139"/>
      <c r="C2" s="140"/>
      <c r="D2" s="140"/>
      <c r="E2" s="140"/>
      <c r="F2" s="140"/>
      <c r="G2" s="140"/>
      <c r="H2" s="140"/>
    </row>
    <row r="3" spans="1:8" s="41" customFormat="1" x14ac:dyDescent="0.2">
      <c r="A3" s="138"/>
      <c r="B3" s="139"/>
      <c r="C3" s="140"/>
      <c r="D3" s="140"/>
      <c r="E3" s="140"/>
      <c r="F3" s="140"/>
      <c r="G3" s="140"/>
      <c r="H3" s="140"/>
    </row>
    <row r="4" spans="1:8" s="42" customFormat="1" ht="15" customHeight="1" x14ac:dyDescent="0.2">
      <c r="A4" s="164" t="s">
        <v>253</v>
      </c>
      <c r="B4" s="164"/>
      <c r="C4" s="164"/>
      <c r="D4" s="164"/>
      <c r="E4" s="164"/>
      <c r="F4" s="164"/>
      <c r="G4" s="164"/>
      <c r="H4" s="164"/>
    </row>
    <row r="5" spans="1:8" s="42" customFormat="1" ht="15" customHeight="1" x14ac:dyDescent="0.2">
      <c r="A5" s="164" t="s">
        <v>137</v>
      </c>
      <c r="B5" s="164"/>
      <c r="C5" s="164"/>
      <c r="D5" s="164"/>
      <c r="E5" s="164"/>
      <c r="F5" s="164"/>
      <c r="G5" s="164"/>
      <c r="H5" s="164"/>
    </row>
    <row r="6" spans="1:8" s="42" customFormat="1" ht="15" x14ac:dyDescent="0.25">
      <c r="A6" s="165" t="s">
        <v>138</v>
      </c>
      <c r="B6" s="165"/>
      <c r="C6" s="165"/>
      <c r="D6" s="165"/>
      <c r="E6" s="165"/>
      <c r="F6" s="165"/>
      <c r="G6" s="165"/>
      <c r="H6" s="165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6" t="s">
        <v>259</v>
      </c>
      <c r="B8" s="167"/>
      <c r="C8" s="167"/>
      <c r="D8" s="167"/>
      <c r="E8" s="167"/>
      <c r="F8" s="167"/>
      <c r="G8" s="167"/>
      <c r="H8" s="168"/>
    </row>
    <row r="9" spans="1:8" s="42" customFormat="1" ht="14.25" x14ac:dyDescent="0.2">
      <c r="A9" s="141"/>
      <c r="B9" s="142"/>
      <c r="C9" s="142"/>
      <c r="D9" s="142"/>
      <c r="E9" s="142"/>
      <c r="F9" s="142"/>
      <c r="G9" s="142"/>
      <c r="H9" s="143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243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1.5900000000000001E-2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3.6499999999999998E-2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8.6E-3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5.5999999999999999E-3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3.0000000000000001E-3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f>AVERAGE(0.85%,0.85%)</f>
        <v>8.5000000000000006E-3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3.5999999999999997E-2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6" t="s">
        <v>160</v>
      </c>
      <c r="D31" s="156"/>
      <c r="E31" s="156"/>
      <c r="F31" s="66">
        <f>ROUND(((((1+(F14+F22))*(1+F27)*(1+F29)/(1-F16))-1)*100),2)</f>
        <v>11.1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57"/>
      <c r="D35" s="157"/>
      <c r="E35" s="157"/>
      <c r="F35" s="157"/>
      <c r="G35" s="157"/>
      <c r="H35" s="158"/>
    </row>
    <row r="36" spans="1:8" s="41" customFormat="1" x14ac:dyDescent="0.2">
      <c r="A36" s="136"/>
      <c r="B36" s="137"/>
      <c r="C36" s="159"/>
      <c r="D36" s="159"/>
      <c r="E36" s="159"/>
      <c r="F36" s="159"/>
      <c r="G36" s="159"/>
      <c r="H36" s="160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2"/>
  <sheetViews>
    <sheetView zoomScale="80" zoomScaleNormal="80" workbookViewId="0">
      <pane ySplit="10" topLeftCell="A11" activePane="bottomLeft" state="frozen"/>
      <selection pane="bottomLeft" activeCell="J21" sqref="J21"/>
    </sheetView>
  </sheetViews>
  <sheetFormatPr defaultColWidth="9.140625" defaultRowHeight="15.75" x14ac:dyDescent="0.25"/>
  <cols>
    <col min="1" max="1" width="12.7109375" style="68" customWidth="1"/>
    <col min="2" max="2" width="11.85546875" style="69" customWidth="1"/>
    <col min="3" max="3" width="11.5703125" style="68" customWidth="1"/>
    <col min="4" max="4" width="45.7109375" style="2" customWidth="1"/>
    <col min="5" max="5" width="9.28515625" style="70" customWidth="1"/>
    <col min="6" max="6" width="13.7109375" style="71" customWidth="1"/>
    <col min="7" max="8" width="12.7109375" style="72" customWidth="1"/>
    <col min="9" max="9" width="9.140625" style="70"/>
    <col min="10" max="10" width="44.42578125" style="70" customWidth="1"/>
    <col min="11" max="253" width="9.140625" style="70"/>
    <col min="254" max="254" width="12.7109375" style="70" customWidth="1"/>
    <col min="255" max="255" width="2.7109375" style="70" customWidth="1"/>
    <col min="256" max="256" width="12.7109375" style="70" customWidth="1"/>
    <col min="257" max="257" width="45.7109375" style="70" customWidth="1"/>
    <col min="258" max="258" width="8.7109375" style="70" customWidth="1"/>
    <col min="259" max="261" width="12.7109375" style="70" customWidth="1"/>
    <col min="262" max="509" width="9.140625" style="70"/>
    <col min="510" max="510" width="12.7109375" style="70" customWidth="1"/>
    <col min="511" max="511" width="2.7109375" style="70" customWidth="1"/>
    <col min="512" max="512" width="12.7109375" style="70" customWidth="1"/>
    <col min="513" max="513" width="45.7109375" style="70" customWidth="1"/>
    <col min="514" max="514" width="8.7109375" style="70" customWidth="1"/>
    <col min="515" max="517" width="12.7109375" style="70" customWidth="1"/>
    <col min="518" max="765" width="9.140625" style="70"/>
    <col min="766" max="766" width="12.7109375" style="70" customWidth="1"/>
    <col min="767" max="767" width="2.7109375" style="70" customWidth="1"/>
    <col min="768" max="768" width="12.7109375" style="70" customWidth="1"/>
    <col min="769" max="769" width="45.7109375" style="70" customWidth="1"/>
    <col min="770" max="770" width="8.7109375" style="70" customWidth="1"/>
    <col min="771" max="773" width="12.7109375" style="70" customWidth="1"/>
    <col min="774" max="1021" width="9.140625" style="70"/>
    <col min="1022" max="1022" width="12.7109375" style="70" customWidth="1"/>
    <col min="1023" max="1023" width="2.7109375" style="70" customWidth="1"/>
    <col min="1024" max="1024" width="12.7109375" style="70" customWidth="1"/>
  </cols>
  <sheetData>
    <row r="1" spans="1:8" s="74" customFormat="1" ht="15" customHeight="1" x14ac:dyDescent="0.2">
      <c r="A1" s="73"/>
      <c r="B1" s="169" t="s">
        <v>254</v>
      </c>
      <c r="C1" s="169"/>
      <c r="D1" s="169"/>
      <c r="E1" s="169"/>
      <c r="F1" s="169"/>
      <c r="G1" s="169"/>
      <c r="H1" s="169"/>
    </row>
    <row r="2" spans="1:8" s="74" customFormat="1" ht="28.35" customHeight="1" x14ac:dyDescent="0.2">
      <c r="A2" s="73"/>
      <c r="B2" s="169" t="s">
        <v>164</v>
      </c>
      <c r="C2" s="169"/>
      <c r="D2" s="169"/>
      <c r="E2" s="169"/>
      <c r="F2" s="169"/>
      <c r="G2" s="169"/>
      <c r="H2" s="169"/>
    </row>
    <row r="3" spans="1:8" s="74" customFormat="1" ht="15.75" customHeight="1" x14ac:dyDescent="0.2">
      <c r="A3" s="73"/>
      <c r="B3" s="169" t="s">
        <v>250</v>
      </c>
      <c r="C3" s="169"/>
      <c r="D3" s="169"/>
      <c r="E3" s="169"/>
      <c r="F3" s="169"/>
      <c r="G3" s="169"/>
      <c r="H3" s="169"/>
    </row>
    <row r="4" spans="1:8" s="74" customFormat="1" x14ac:dyDescent="0.2">
      <c r="A4" s="75"/>
      <c r="B4" s="8"/>
      <c r="C4" s="8"/>
      <c r="D4" s="76"/>
      <c r="E4" s="77"/>
      <c r="F4" s="77"/>
      <c r="G4" s="77"/>
      <c r="H4" s="77"/>
    </row>
    <row r="5" spans="1:8" s="74" customFormat="1" x14ac:dyDescent="0.2">
      <c r="A5" s="78" t="s">
        <v>3</v>
      </c>
      <c r="B5" s="79" t="s">
        <v>257</v>
      </c>
      <c r="C5" s="79"/>
      <c r="D5" s="79"/>
    </row>
    <row r="6" spans="1:8" s="74" customFormat="1" x14ac:dyDescent="0.2"/>
    <row r="7" spans="1:8" s="74" customFormat="1" x14ac:dyDescent="0.2">
      <c r="A7" s="80" t="s">
        <v>165</v>
      </c>
      <c r="B7" s="81"/>
      <c r="C7" s="81"/>
      <c r="D7" s="81"/>
      <c r="E7" s="81"/>
      <c r="F7" s="82"/>
      <c r="G7" s="82"/>
      <c r="H7" s="82"/>
    </row>
    <row r="8" spans="1:8" s="74" customFormat="1" x14ac:dyDescent="0.2">
      <c r="A8" s="81"/>
      <c r="B8" s="81"/>
      <c r="C8" s="81"/>
      <c r="D8" s="81"/>
      <c r="E8" s="81"/>
      <c r="F8" s="81"/>
      <c r="G8" s="81"/>
    </row>
    <row r="9" spans="1:8" ht="31.5" x14ac:dyDescent="0.25">
      <c r="A9" s="83" t="s">
        <v>8</v>
      </c>
      <c r="B9" s="83" t="s">
        <v>166</v>
      </c>
      <c r="C9" s="84" t="s">
        <v>167</v>
      </c>
      <c r="D9" s="84" t="s">
        <v>168</v>
      </c>
      <c r="E9" s="84" t="s">
        <v>169</v>
      </c>
      <c r="F9" s="85" t="s">
        <v>170</v>
      </c>
      <c r="G9" s="85" t="s">
        <v>171</v>
      </c>
      <c r="H9" s="85" t="s">
        <v>172</v>
      </c>
    </row>
    <row r="10" spans="1:8" x14ac:dyDescent="0.25">
      <c r="A10" s="22"/>
      <c r="B10" s="24"/>
      <c r="C10" s="22"/>
      <c r="D10" s="23"/>
      <c r="E10" s="24"/>
      <c r="F10" s="8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173</v>
      </c>
      <c r="E11" s="19" t="s">
        <v>174</v>
      </c>
      <c r="F11" s="86"/>
      <c r="G11" s="25"/>
      <c r="H11" s="25">
        <f>H14</f>
        <v>24061.38</v>
      </c>
    </row>
    <row r="12" spans="1:8" ht="94.5" x14ac:dyDescent="0.25">
      <c r="A12" s="22"/>
      <c r="B12" s="24" t="s">
        <v>44</v>
      </c>
      <c r="C12" s="24">
        <v>73467</v>
      </c>
      <c r="D12" s="23" t="s">
        <v>175</v>
      </c>
      <c r="E12" s="24" t="s">
        <v>176</v>
      </c>
      <c r="F12" s="86">
        <v>84.351898000000006</v>
      </c>
      <c r="G12" s="25">
        <v>245.73</v>
      </c>
      <c r="H12" s="25">
        <f>ROUND(F12*G12,2)</f>
        <v>20727.79</v>
      </c>
    </row>
    <row r="13" spans="1:8" ht="31.5" x14ac:dyDescent="0.25">
      <c r="A13" s="22"/>
      <c r="B13" s="24" t="s">
        <v>44</v>
      </c>
      <c r="C13" s="24">
        <v>88316</v>
      </c>
      <c r="D13" s="23" t="s">
        <v>177</v>
      </c>
      <c r="E13" s="24" t="s">
        <v>178</v>
      </c>
      <c r="F13" s="86">
        <f>F12*2</f>
        <v>168.70379600000001</v>
      </c>
      <c r="G13" s="25">
        <v>19.760000000000002</v>
      </c>
      <c r="H13" s="25">
        <f>ROUND(F13*G13,2)</f>
        <v>3333.59</v>
      </c>
    </row>
    <row r="14" spans="1:8" x14ac:dyDescent="0.25">
      <c r="A14" s="87"/>
      <c r="B14" s="24"/>
      <c r="C14" s="87" t="s">
        <v>24</v>
      </c>
      <c r="D14" s="23" t="s">
        <v>179</v>
      </c>
      <c r="E14" s="24"/>
      <c r="F14" s="86"/>
      <c r="G14" s="25"/>
      <c r="H14" s="25">
        <f>SUM(H12:H13)</f>
        <v>24061.38</v>
      </c>
    </row>
    <row r="15" spans="1:8" x14ac:dyDescent="0.25">
      <c r="A15" s="22"/>
      <c r="B15" s="24"/>
      <c r="C15" s="22"/>
      <c r="D15" s="23"/>
      <c r="E15" s="24"/>
      <c r="F15" s="8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88" t="s">
        <v>180</v>
      </c>
      <c r="E16" s="19" t="s">
        <v>181</v>
      </c>
      <c r="F16" s="86"/>
      <c r="G16" s="25"/>
      <c r="H16" s="25">
        <f>H19</f>
        <v>40553.520000000004</v>
      </c>
    </row>
    <row r="17" spans="1:10" x14ac:dyDescent="0.25">
      <c r="A17" s="17"/>
      <c r="B17" s="24" t="s">
        <v>182</v>
      </c>
      <c r="C17" s="22" t="s">
        <v>183</v>
      </c>
      <c r="D17" s="89" t="s">
        <v>184</v>
      </c>
      <c r="E17" s="24" t="s">
        <v>185</v>
      </c>
      <c r="F17" s="86">
        <f>100*7</f>
        <v>700</v>
      </c>
      <c r="G17" s="28">
        <v>47.3</v>
      </c>
      <c r="H17" s="25">
        <f>ROUND(F17*G17,2)</f>
        <v>33110</v>
      </c>
    </row>
    <row r="18" spans="1:10" ht="31.5" x14ac:dyDescent="0.25">
      <c r="A18" s="17"/>
      <c r="B18" s="24" t="s">
        <v>182</v>
      </c>
      <c r="C18" s="22" t="s">
        <v>186</v>
      </c>
      <c r="D18" s="89" t="s">
        <v>187</v>
      </c>
      <c r="E18" s="24" t="s">
        <v>188</v>
      </c>
      <c r="F18" s="86">
        <f>8*7</f>
        <v>56</v>
      </c>
      <c r="G18" s="28">
        <v>132.91999999999999</v>
      </c>
      <c r="H18" s="25">
        <f>ROUND(F18*G18,2)</f>
        <v>7443.52</v>
      </c>
    </row>
    <row r="19" spans="1:10" x14ac:dyDescent="0.25">
      <c r="A19" s="87"/>
      <c r="B19" s="24"/>
      <c r="C19" s="87" t="s">
        <v>29</v>
      </c>
      <c r="D19" s="23" t="s">
        <v>179</v>
      </c>
      <c r="E19" s="24"/>
      <c r="F19" s="86"/>
      <c r="G19" s="25"/>
      <c r="H19" s="25">
        <f>SUM(H17:H18)</f>
        <v>40553.520000000004</v>
      </c>
    </row>
    <row r="20" spans="1:10" x14ac:dyDescent="0.25">
      <c r="A20" s="22"/>
      <c r="B20" s="24"/>
      <c r="C20" s="22"/>
      <c r="D20" s="23"/>
      <c r="E20" s="24"/>
      <c r="F20" s="8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88" t="s">
        <v>189</v>
      </c>
      <c r="E21" s="19" t="s">
        <v>181</v>
      </c>
      <c r="F21" s="86"/>
      <c r="G21" s="25"/>
      <c r="H21" s="25">
        <f>H27</f>
        <v>327681.56</v>
      </c>
    </row>
    <row r="22" spans="1:10" x14ac:dyDescent="0.25">
      <c r="A22" s="22"/>
      <c r="B22" s="24" t="s">
        <v>71</v>
      </c>
      <c r="C22" s="22" t="s">
        <v>247</v>
      </c>
      <c r="D22" s="23" t="s">
        <v>190</v>
      </c>
      <c r="E22" s="24" t="s">
        <v>191</v>
      </c>
      <c r="F22" s="86">
        <v>7</v>
      </c>
      <c r="G22" s="28">
        <v>3110.855</v>
      </c>
      <c r="H22" s="25">
        <f>ROUND(F22*G22,2)</f>
        <v>21775.99</v>
      </c>
    </row>
    <row r="23" spans="1:10" x14ac:dyDescent="0.25">
      <c r="A23" s="22"/>
      <c r="B23" s="24" t="s">
        <v>71</v>
      </c>
      <c r="C23" s="22" t="s">
        <v>248</v>
      </c>
      <c r="D23" s="23" t="s">
        <v>249</v>
      </c>
      <c r="E23" s="24" t="s">
        <v>191</v>
      </c>
      <c r="F23" s="86">
        <f>F22</f>
        <v>7</v>
      </c>
      <c r="G23" s="28">
        <v>6995.335</v>
      </c>
      <c r="H23" s="25">
        <f>ROUND(F23*G23,2)</f>
        <v>48967.35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256</v>
      </c>
      <c r="E24" s="24" t="s">
        <v>191</v>
      </c>
      <c r="F24" s="86">
        <v>7</v>
      </c>
      <c r="G24" s="25">
        <v>20078.54</v>
      </c>
      <c r="H24" s="25">
        <f>ROUND(F24*G24,2)</f>
        <v>140549.78</v>
      </c>
    </row>
    <row r="25" spans="1:10" ht="31.5" x14ac:dyDescent="0.25">
      <c r="A25" s="22"/>
      <c r="B25" s="24" t="s">
        <v>44</v>
      </c>
      <c r="C25" s="24">
        <v>100321</v>
      </c>
      <c r="D25" s="23" t="s">
        <v>192</v>
      </c>
      <c r="E25" s="24" t="s">
        <v>191</v>
      </c>
      <c r="F25" s="86">
        <v>7</v>
      </c>
      <c r="G25" s="25">
        <v>7705.69</v>
      </c>
      <c r="H25" s="25">
        <f>ROUND(F25*G25,2)</f>
        <v>53939.83</v>
      </c>
    </row>
    <row r="26" spans="1:10" ht="31.5" x14ac:dyDescent="0.25">
      <c r="A26" s="22"/>
      <c r="B26" s="24" t="s">
        <v>44</v>
      </c>
      <c r="C26" s="24">
        <v>93572</v>
      </c>
      <c r="D26" s="23" t="s">
        <v>193</v>
      </c>
      <c r="E26" s="24" t="s">
        <v>191</v>
      </c>
      <c r="F26" s="86">
        <v>7</v>
      </c>
      <c r="G26" s="25">
        <v>8921.23</v>
      </c>
      <c r="H26" s="25">
        <f>ROUND(F26*G26,2)</f>
        <v>62448.61</v>
      </c>
    </row>
    <row r="27" spans="1:10" x14ac:dyDescent="0.25">
      <c r="A27" s="87"/>
      <c r="B27" s="24"/>
      <c r="C27" s="87" t="s">
        <v>32</v>
      </c>
      <c r="D27" s="23" t="s">
        <v>179</v>
      </c>
      <c r="E27" s="24"/>
      <c r="F27" s="86"/>
      <c r="G27" s="25"/>
      <c r="H27" s="25">
        <f>SUM(H22:H26)</f>
        <v>327681.56</v>
      </c>
      <c r="J27" s="72"/>
    </row>
    <row r="28" spans="1:10" x14ac:dyDescent="0.25">
      <c r="A28" s="22"/>
      <c r="B28" s="24"/>
      <c r="C28" s="22"/>
      <c r="D28" s="23"/>
      <c r="E28" s="24"/>
      <c r="F28" s="8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88" t="s">
        <v>194</v>
      </c>
      <c r="E29" s="19" t="s">
        <v>195</v>
      </c>
      <c r="F29" s="86"/>
      <c r="G29" s="25"/>
      <c r="H29" s="25">
        <f>H37</f>
        <v>367.84000000000003</v>
      </c>
    </row>
    <row r="30" spans="1:10" ht="47.25" x14ac:dyDescent="0.25">
      <c r="A30" s="22"/>
      <c r="B30" s="24" t="s">
        <v>113</v>
      </c>
      <c r="C30" s="24">
        <v>4417</v>
      </c>
      <c r="D30" s="23" t="s">
        <v>196</v>
      </c>
      <c r="E30" s="24" t="s">
        <v>197</v>
      </c>
      <c r="F30" s="86">
        <v>1</v>
      </c>
      <c r="G30" s="25">
        <v>10.5</v>
      </c>
      <c r="H30" s="25">
        <f t="shared" ref="H30:H36" si="0">ROUND(F30*G30,2)</f>
        <v>10.5</v>
      </c>
    </row>
    <row r="31" spans="1:10" ht="47.25" x14ac:dyDescent="0.25">
      <c r="A31" s="22"/>
      <c r="B31" s="24" t="s">
        <v>113</v>
      </c>
      <c r="C31" s="24">
        <v>4491</v>
      </c>
      <c r="D31" s="23" t="s">
        <v>198</v>
      </c>
      <c r="E31" s="24" t="s">
        <v>197</v>
      </c>
      <c r="F31" s="86">
        <v>4</v>
      </c>
      <c r="G31" s="25">
        <v>8.68</v>
      </c>
      <c r="H31" s="25">
        <f t="shared" si="0"/>
        <v>34.72</v>
      </c>
    </row>
    <row r="32" spans="1:10" ht="47.25" x14ac:dyDescent="0.25">
      <c r="A32" s="22"/>
      <c r="B32" s="24" t="s">
        <v>113</v>
      </c>
      <c r="C32" s="24">
        <v>4813</v>
      </c>
      <c r="D32" s="23" t="s">
        <v>199</v>
      </c>
      <c r="E32" s="24" t="s">
        <v>195</v>
      </c>
      <c r="F32" s="8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113</v>
      </c>
      <c r="C33" s="24">
        <v>5075</v>
      </c>
      <c r="D33" s="23" t="s">
        <v>200</v>
      </c>
      <c r="E33" s="24" t="s">
        <v>201</v>
      </c>
      <c r="F33" s="86">
        <v>0.11</v>
      </c>
      <c r="G33" s="25">
        <v>19.23</v>
      </c>
      <c r="H33" s="25">
        <f t="shared" si="0"/>
        <v>2.12</v>
      </c>
    </row>
    <row r="34" spans="1:8" ht="31.5" x14ac:dyDescent="0.25">
      <c r="A34" s="22"/>
      <c r="B34" s="24" t="s">
        <v>44</v>
      </c>
      <c r="C34" s="24">
        <v>88262</v>
      </c>
      <c r="D34" s="23" t="s">
        <v>202</v>
      </c>
      <c r="E34" s="24" t="s">
        <v>178</v>
      </c>
      <c r="F34" s="86">
        <v>1</v>
      </c>
      <c r="G34" s="25">
        <v>27.05</v>
      </c>
      <c r="H34" s="25">
        <f t="shared" si="0"/>
        <v>27.05</v>
      </c>
    </row>
    <row r="35" spans="1:8" ht="31.5" x14ac:dyDescent="0.25">
      <c r="A35" s="22"/>
      <c r="B35" s="24" t="s">
        <v>44</v>
      </c>
      <c r="C35" s="24">
        <v>88316</v>
      </c>
      <c r="D35" s="23" t="s">
        <v>177</v>
      </c>
      <c r="E35" s="24" t="s">
        <v>178</v>
      </c>
      <c r="F35" s="86">
        <v>2</v>
      </c>
      <c r="G35" s="25">
        <v>19.760000000000002</v>
      </c>
      <c r="H35" s="25">
        <f t="shared" si="0"/>
        <v>39.520000000000003</v>
      </c>
    </row>
    <row r="36" spans="1:8" ht="63" x14ac:dyDescent="0.25">
      <c r="A36" s="22"/>
      <c r="B36" s="24" t="s">
        <v>44</v>
      </c>
      <c r="C36" s="24">
        <v>94962</v>
      </c>
      <c r="D36" s="23" t="s">
        <v>262</v>
      </c>
      <c r="E36" s="24" t="s">
        <v>203</v>
      </c>
      <c r="F36" s="86">
        <v>0.01</v>
      </c>
      <c r="G36" s="25">
        <v>392.84</v>
      </c>
      <c r="H36" s="25">
        <f t="shared" si="0"/>
        <v>3.93</v>
      </c>
    </row>
    <row r="37" spans="1:8" x14ac:dyDescent="0.25">
      <c r="A37" s="87"/>
      <c r="B37" s="24"/>
      <c r="C37" s="87" t="s">
        <v>204</v>
      </c>
      <c r="D37" s="23" t="s">
        <v>179</v>
      </c>
      <c r="E37" s="24"/>
      <c r="F37" s="86"/>
      <c r="G37" s="25"/>
      <c r="H37" s="25">
        <f>SUM(H30:H36)</f>
        <v>367.84000000000003</v>
      </c>
    </row>
    <row r="38" spans="1:8" x14ac:dyDescent="0.25">
      <c r="A38" s="22"/>
      <c r="B38" s="24"/>
      <c r="C38" s="22"/>
      <c r="D38" s="23"/>
      <c r="E38" s="24"/>
      <c r="F38" s="8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90" t="s">
        <v>205</v>
      </c>
      <c r="E39" s="19" t="s">
        <v>203</v>
      </c>
      <c r="F39" s="86"/>
      <c r="G39" s="25"/>
      <c r="H39" s="25">
        <f>H42</f>
        <v>279.39</v>
      </c>
    </row>
    <row r="40" spans="1:8" x14ac:dyDescent="0.25">
      <c r="A40" s="22"/>
      <c r="B40" s="24" t="s">
        <v>113</v>
      </c>
      <c r="C40" s="24">
        <v>1379</v>
      </c>
      <c r="D40" s="23" t="s">
        <v>206</v>
      </c>
      <c r="E40" s="24" t="s">
        <v>201</v>
      </c>
      <c r="F40" s="86">
        <v>57.12</v>
      </c>
      <c r="G40" s="25">
        <v>0.74</v>
      </c>
      <c r="H40" s="25">
        <f>ROUND(F40*G40,2)</f>
        <v>42.27</v>
      </c>
    </row>
    <row r="41" spans="1:8" ht="31.5" x14ac:dyDescent="0.25">
      <c r="A41" s="22"/>
      <c r="B41" s="24" t="s">
        <v>44</v>
      </c>
      <c r="C41" s="24">
        <v>88316</v>
      </c>
      <c r="D41" s="23" t="s">
        <v>177</v>
      </c>
      <c r="E41" s="24" t="s">
        <v>178</v>
      </c>
      <c r="F41" s="86">
        <v>12</v>
      </c>
      <c r="G41" s="25">
        <v>19.760000000000002</v>
      </c>
      <c r="H41" s="25">
        <f>ROUND(F41*G41,2)</f>
        <v>237.12</v>
      </c>
    </row>
    <row r="42" spans="1:8" x14ac:dyDescent="0.25">
      <c r="A42" s="87"/>
      <c r="B42" s="24"/>
      <c r="C42" s="87" t="s">
        <v>46</v>
      </c>
      <c r="D42" s="23" t="s">
        <v>179</v>
      </c>
      <c r="E42" s="24"/>
      <c r="F42" s="86"/>
      <c r="G42" s="25"/>
      <c r="H42" s="25">
        <f>SUM(H40:H41)</f>
        <v>279.39</v>
      </c>
    </row>
    <row r="43" spans="1:8" x14ac:dyDescent="0.25">
      <c r="A43" s="22"/>
      <c r="B43" s="24"/>
      <c r="C43" s="22"/>
      <c r="D43" s="23"/>
      <c r="E43" s="24"/>
      <c r="F43" s="86"/>
      <c r="G43" s="25"/>
      <c r="H43" s="25"/>
    </row>
    <row r="44" spans="1:8" ht="47.25" x14ac:dyDescent="0.25">
      <c r="A44" s="17" t="s">
        <v>51</v>
      </c>
      <c r="B44" s="19"/>
      <c r="C44" s="91" t="s">
        <v>53</v>
      </c>
      <c r="D44" s="88" t="s">
        <v>207</v>
      </c>
      <c r="E44" s="19" t="s">
        <v>203</v>
      </c>
      <c r="F44" s="86"/>
      <c r="G44" s="25"/>
      <c r="H44" s="25">
        <f>H48</f>
        <v>173.79</v>
      </c>
    </row>
    <row r="45" spans="1:8" ht="31.5" x14ac:dyDescent="0.25">
      <c r="A45" s="17"/>
      <c r="B45" s="24" t="s">
        <v>113</v>
      </c>
      <c r="C45" s="24">
        <v>370</v>
      </c>
      <c r="D45" s="23" t="s">
        <v>208</v>
      </c>
      <c r="E45" s="24" t="s">
        <v>209</v>
      </c>
      <c r="F45" s="86">
        <v>1.1000000000000001</v>
      </c>
      <c r="G45" s="25">
        <v>97.5</v>
      </c>
      <c r="H45" s="25">
        <f>ROUND(F45*G45,2)</f>
        <v>107.25</v>
      </c>
    </row>
    <row r="46" spans="1:8" ht="47.25" x14ac:dyDescent="0.25">
      <c r="A46" s="17"/>
      <c r="B46" s="24" t="s">
        <v>44</v>
      </c>
      <c r="C46" s="24">
        <v>97912</v>
      </c>
      <c r="D46" s="23" t="s">
        <v>263</v>
      </c>
      <c r="E46" s="24" t="s">
        <v>210</v>
      </c>
      <c r="F46" s="86">
        <f>F45*10</f>
        <v>11</v>
      </c>
      <c r="G46" s="25">
        <v>3.71</v>
      </c>
      <c r="H46" s="25">
        <f>ROUND(F46*G46,2)</f>
        <v>40.81</v>
      </c>
    </row>
    <row r="47" spans="1:8" ht="47.25" x14ac:dyDescent="0.25">
      <c r="A47" s="22"/>
      <c r="B47" s="24" t="s">
        <v>44</v>
      </c>
      <c r="C47" s="24">
        <v>93382</v>
      </c>
      <c r="D47" s="23" t="s">
        <v>264</v>
      </c>
      <c r="E47" s="24" t="s">
        <v>209</v>
      </c>
      <c r="F47" s="86">
        <v>1</v>
      </c>
      <c r="G47" s="25">
        <v>25.73</v>
      </c>
      <c r="H47" s="25">
        <f>ROUND(F47*G47,2)</f>
        <v>25.73</v>
      </c>
    </row>
    <row r="48" spans="1:8" x14ac:dyDescent="0.25">
      <c r="A48" s="87"/>
      <c r="B48" s="24"/>
      <c r="C48" s="87" t="s">
        <v>49</v>
      </c>
      <c r="D48" s="23" t="s">
        <v>179</v>
      </c>
      <c r="E48" s="24"/>
      <c r="F48" s="86"/>
      <c r="G48" s="25"/>
      <c r="H48" s="25">
        <f>SUM(H45:H47)</f>
        <v>173.79</v>
      </c>
    </row>
    <row r="49" spans="1:12" x14ac:dyDescent="0.25">
      <c r="A49" s="22"/>
      <c r="B49" s="24"/>
      <c r="C49" s="22"/>
      <c r="D49" s="23"/>
      <c r="E49" s="24"/>
      <c r="F49" s="8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88" t="s">
        <v>211</v>
      </c>
      <c r="E50" s="19" t="s">
        <v>203</v>
      </c>
      <c r="F50" s="86"/>
      <c r="G50" s="25"/>
      <c r="H50" s="25">
        <f>H52</f>
        <v>6.59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177</v>
      </c>
      <c r="E51" s="24" t="s">
        <v>178</v>
      </c>
      <c r="F51" s="86">
        <f>20/60</f>
        <v>0.33333333333333331</v>
      </c>
      <c r="G51" s="25">
        <v>19.760000000000002</v>
      </c>
      <c r="H51" s="25">
        <f>ROUND(F51*G51,2)</f>
        <v>6.59</v>
      </c>
    </row>
    <row r="52" spans="1:12" ht="23.85" customHeight="1" x14ac:dyDescent="0.25">
      <c r="A52" s="87"/>
      <c r="B52" s="24"/>
      <c r="C52" s="87" t="s">
        <v>212</v>
      </c>
      <c r="D52" s="23" t="s">
        <v>179</v>
      </c>
      <c r="E52" s="24"/>
      <c r="F52" s="86"/>
      <c r="G52" s="25"/>
      <c r="H52" s="25">
        <f>SUM(H51)</f>
        <v>6.59</v>
      </c>
    </row>
    <row r="53" spans="1:12" x14ac:dyDescent="0.25">
      <c r="A53" s="22"/>
      <c r="B53" s="24"/>
      <c r="C53" s="22"/>
      <c r="D53" s="23"/>
      <c r="E53" s="24"/>
      <c r="F53" s="8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88" t="s">
        <v>213</v>
      </c>
      <c r="E54" s="19" t="s">
        <v>197</v>
      </c>
      <c r="F54" s="86"/>
      <c r="G54" s="25"/>
      <c r="H54" s="25">
        <f>H57</f>
        <v>4.99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214</v>
      </c>
      <c r="E55" s="24" t="s">
        <v>178</v>
      </c>
      <c r="F55" s="86">
        <v>0.1074</v>
      </c>
      <c r="G55" s="25">
        <v>26.7</v>
      </c>
      <c r="H55" s="25">
        <f>ROUND(F55*G55,2)</f>
        <v>2.87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177</v>
      </c>
      <c r="E56" s="24" t="s">
        <v>178</v>
      </c>
      <c r="F56" s="86">
        <f>F55</f>
        <v>0.1074</v>
      </c>
      <c r="G56" s="25">
        <v>19.760000000000002</v>
      </c>
      <c r="H56" s="25">
        <f>ROUND(F56*G56,2)</f>
        <v>2.12</v>
      </c>
    </row>
    <row r="57" spans="1:12" x14ac:dyDescent="0.25">
      <c r="A57" s="87"/>
      <c r="B57" s="24"/>
      <c r="C57" s="87" t="s">
        <v>59</v>
      </c>
      <c r="D57" s="23" t="s">
        <v>179</v>
      </c>
      <c r="E57" s="24"/>
      <c r="F57" s="86"/>
      <c r="G57" s="25"/>
      <c r="H57" s="25">
        <f>SUM(H55:H56)</f>
        <v>4.99</v>
      </c>
    </row>
    <row r="58" spans="1:12" x14ac:dyDescent="0.25">
      <c r="A58" s="22"/>
      <c r="B58" s="24"/>
      <c r="C58" s="22"/>
      <c r="D58" s="23"/>
      <c r="E58" s="24"/>
      <c r="F58" s="86"/>
      <c r="G58" s="25"/>
      <c r="H58" s="25"/>
    </row>
    <row r="59" spans="1:12" ht="94.5" x14ac:dyDescent="0.25">
      <c r="A59" s="92" t="s">
        <v>63</v>
      </c>
      <c r="B59" s="19"/>
      <c r="C59" s="91" t="s">
        <v>65</v>
      </c>
      <c r="D59" s="90" t="s">
        <v>215</v>
      </c>
      <c r="E59" s="19" t="s">
        <v>197</v>
      </c>
      <c r="F59" s="86"/>
      <c r="G59" s="25"/>
      <c r="H59" s="25">
        <f>H65</f>
        <v>38.58</v>
      </c>
    </row>
    <row r="60" spans="1:12" ht="47.25" x14ac:dyDescent="0.25">
      <c r="A60" s="22"/>
      <c r="B60" s="24" t="s">
        <v>113</v>
      </c>
      <c r="C60" s="24">
        <v>1109</v>
      </c>
      <c r="D60" s="23" t="s">
        <v>216</v>
      </c>
      <c r="E60" s="24" t="s">
        <v>197</v>
      </c>
      <c r="F60" s="86">
        <v>1.05</v>
      </c>
      <c r="G60" s="25">
        <v>27.99</v>
      </c>
      <c r="H60" s="25">
        <f>ROUND(F60*G60,2)</f>
        <v>29.39</v>
      </c>
      <c r="L60" s="93"/>
    </row>
    <row r="61" spans="1:12" ht="47.25" x14ac:dyDescent="0.25">
      <c r="A61" s="22"/>
      <c r="B61" s="24" t="s">
        <v>113</v>
      </c>
      <c r="C61" s="24">
        <v>142</v>
      </c>
      <c r="D61" s="23" t="s">
        <v>217</v>
      </c>
      <c r="E61" s="24" t="s">
        <v>218</v>
      </c>
      <c r="F61" s="86">
        <v>3.8E-3</v>
      </c>
      <c r="G61" s="25">
        <v>29.54</v>
      </c>
      <c r="H61" s="25">
        <f>ROUND(F61*G61,2)</f>
        <v>0.11</v>
      </c>
    </row>
    <row r="62" spans="1:12" ht="31.5" x14ac:dyDescent="0.25">
      <c r="A62" s="22"/>
      <c r="B62" s="24" t="s">
        <v>113</v>
      </c>
      <c r="C62" s="24">
        <v>5104</v>
      </c>
      <c r="D62" s="23" t="s">
        <v>219</v>
      </c>
      <c r="E62" s="24" t="s">
        <v>201</v>
      </c>
      <c r="F62" s="86">
        <v>1.1999999999999999E-3</v>
      </c>
      <c r="G62" s="25">
        <v>103.71</v>
      </c>
      <c r="H62" s="25">
        <f>ROUND(F62*G62,2)</f>
        <v>0.12</v>
      </c>
    </row>
    <row r="63" spans="1:12" ht="31.5" x14ac:dyDescent="0.25">
      <c r="A63" s="22"/>
      <c r="B63" s="24" t="s">
        <v>44</v>
      </c>
      <c r="C63" s="24">
        <v>88316</v>
      </c>
      <c r="D63" s="23" t="s">
        <v>177</v>
      </c>
      <c r="E63" s="24" t="s">
        <v>178</v>
      </c>
      <c r="F63" s="86">
        <v>0.25</v>
      </c>
      <c r="G63" s="25">
        <v>19.760000000000002</v>
      </c>
      <c r="H63" s="25">
        <f>ROUND(F63*G63,2)</f>
        <v>4.9400000000000004</v>
      </c>
    </row>
    <row r="64" spans="1:12" ht="31.5" x14ac:dyDescent="0.25">
      <c r="A64" s="22"/>
      <c r="B64" s="24" t="s">
        <v>44</v>
      </c>
      <c r="C64" s="24">
        <v>88323</v>
      </c>
      <c r="D64" s="23" t="s">
        <v>220</v>
      </c>
      <c r="E64" s="24" t="s">
        <v>178</v>
      </c>
      <c r="F64" s="86">
        <v>0.15</v>
      </c>
      <c r="G64" s="25">
        <v>26.79</v>
      </c>
      <c r="H64" s="25">
        <f>ROUND(F64*G64,2)</f>
        <v>4.0199999999999996</v>
      </c>
    </row>
    <row r="65" spans="1:8" x14ac:dyDescent="0.25">
      <c r="A65" s="87"/>
      <c r="B65" s="24"/>
      <c r="C65" s="87" t="s">
        <v>63</v>
      </c>
      <c r="D65" s="23" t="s">
        <v>179</v>
      </c>
      <c r="E65" s="24"/>
      <c r="F65" s="86"/>
      <c r="G65" s="25"/>
      <c r="H65" s="25">
        <f>SUM(H60:H64)</f>
        <v>38.58</v>
      </c>
    </row>
    <row r="66" spans="1:8" x14ac:dyDescent="0.25">
      <c r="A66" s="22"/>
      <c r="B66" s="24"/>
      <c r="C66" s="22"/>
      <c r="D66" s="23"/>
      <c r="E66" s="24"/>
      <c r="F66" s="8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90" t="s">
        <v>221</v>
      </c>
      <c r="E67" s="19" t="s">
        <v>174</v>
      </c>
      <c r="F67" s="86"/>
      <c r="G67" s="25"/>
      <c r="H67" s="25">
        <f>H69</f>
        <v>13.83</v>
      </c>
    </row>
    <row r="68" spans="1:8" ht="31.5" x14ac:dyDescent="0.25">
      <c r="A68" s="22"/>
      <c r="B68" s="24" t="s">
        <v>44</v>
      </c>
      <c r="C68" s="24">
        <v>88316</v>
      </c>
      <c r="D68" s="23" t="s">
        <v>177</v>
      </c>
      <c r="E68" s="24" t="s">
        <v>178</v>
      </c>
      <c r="F68" s="86">
        <v>0.7</v>
      </c>
      <c r="G68" s="25">
        <v>19.760000000000002</v>
      </c>
      <c r="H68" s="25">
        <f>ROUND(F68*G68,2)</f>
        <v>13.83</v>
      </c>
    </row>
    <row r="69" spans="1:8" x14ac:dyDescent="0.25">
      <c r="A69" s="87"/>
      <c r="B69" s="24"/>
      <c r="C69" s="87" t="s">
        <v>66</v>
      </c>
      <c r="D69" s="23" t="s">
        <v>179</v>
      </c>
      <c r="E69" s="24"/>
      <c r="F69" s="86"/>
      <c r="G69" s="25"/>
      <c r="H69" s="25">
        <f>SUM(H68)</f>
        <v>13.83</v>
      </c>
    </row>
    <row r="70" spans="1:8" x14ac:dyDescent="0.25">
      <c r="A70" s="22"/>
      <c r="B70" s="24"/>
      <c r="C70" s="22"/>
      <c r="D70" s="23"/>
      <c r="E70" s="24"/>
      <c r="F70" s="86"/>
      <c r="G70" s="25"/>
      <c r="H70" s="25"/>
    </row>
    <row r="71" spans="1:8" ht="31.5" x14ac:dyDescent="0.25">
      <c r="A71" s="17" t="s">
        <v>69</v>
      </c>
      <c r="B71" s="19"/>
      <c r="C71" s="91" t="s">
        <v>74</v>
      </c>
      <c r="D71" s="88" t="s">
        <v>245</v>
      </c>
      <c r="E71" s="19" t="s">
        <v>174</v>
      </c>
      <c r="F71" s="86"/>
      <c r="G71" s="25"/>
      <c r="H71" s="25">
        <f>H74</f>
        <v>8.1</v>
      </c>
    </row>
    <row r="72" spans="1:8" x14ac:dyDescent="0.25">
      <c r="A72" s="94"/>
      <c r="B72" s="24" t="s">
        <v>113</v>
      </c>
      <c r="C72" s="95">
        <v>7304</v>
      </c>
      <c r="D72" s="96" t="s">
        <v>246</v>
      </c>
      <c r="E72" s="95" t="s">
        <v>241</v>
      </c>
      <c r="F72" s="97">
        <f>10.46/1000</f>
        <v>1.0460000000000001E-2</v>
      </c>
      <c r="G72" s="25">
        <v>88.84</v>
      </c>
      <c r="H72" s="25">
        <f>ROUND(F72*G72,2)</f>
        <v>0.93</v>
      </c>
    </row>
    <row r="73" spans="1:8" ht="31.5" x14ac:dyDescent="0.25">
      <c r="A73" s="94"/>
      <c r="B73" s="24" t="s">
        <v>44</v>
      </c>
      <c r="C73" s="95">
        <v>88312</v>
      </c>
      <c r="D73" s="96" t="s">
        <v>242</v>
      </c>
      <c r="E73" s="95" t="s">
        <v>178</v>
      </c>
      <c r="F73" s="97">
        <f>15/60</f>
        <v>0.25</v>
      </c>
      <c r="G73" s="25">
        <v>28.66</v>
      </c>
      <c r="H73" s="25">
        <f>ROUND(F73*G73,2)</f>
        <v>7.17</v>
      </c>
    </row>
    <row r="74" spans="1:8" x14ac:dyDescent="0.25">
      <c r="A74" s="87"/>
      <c r="B74" s="95"/>
      <c r="C74" s="87" t="s">
        <v>69</v>
      </c>
      <c r="D74" s="96" t="s">
        <v>179</v>
      </c>
      <c r="E74" s="95"/>
      <c r="F74" s="97"/>
      <c r="G74" s="99"/>
      <c r="H74" s="25">
        <f>SUM(H72:H73)</f>
        <v>8.1</v>
      </c>
    </row>
    <row r="75" spans="1:8" x14ac:dyDescent="0.25">
      <c r="A75" s="22"/>
      <c r="B75" s="24"/>
      <c r="C75" s="22"/>
      <c r="D75" s="89"/>
      <c r="E75" s="24"/>
      <c r="F75" s="86"/>
      <c r="G75" s="25"/>
      <c r="H75" s="25"/>
    </row>
    <row r="76" spans="1:8" x14ac:dyDescent="0.25">
      <c r="A76" s="17" t="s">
        <v>72</v>
      </c>
      <c r="B76" s="19"/>
      <c r="C76" s="91" t="s">
        <v>79</v>
      </c>
      <c r="D76" s="88" t="s">
        <v>222</v>
      </c>
      <c r="E76" s="19" t="s">
        <v>174</v>
      </c>
      <c r="F76" s="86"/>
      <c r="G76" s="25"/>
      <c r="H76" s="25">
        <f>H82</f>
        <v>34.1</v>
      </c>
    </row>
    <row r="77" spans="1:8" s="98" customFormat="1" ht="67.900000000000006" customHeight="1" x14ac:dyDescent="0.25">
      <c r="A77" s="94"/>
      <c r="B77" s="24" t="s">
        <v>44</v>
      </c>
      <c r="C77" s="95">
        <v>96543</v>
      </c>
      <c r="D77" s="96" t="s">
        <v>223</v>
      </c>
      <c r="E77" s="95" t="s">
        <v>201</v>
      </c>
      <c r="F77" s="97">
        <f>40*F78</f>
        <v>0.65575499999999998</v>
      </c>
      <c r="G77" s="25">
        <v>16.739999999999998</v>
      </c>
      <c r="H77" s="25">
        <f>ROUND(F77*G77,2)</f>
        <v>10.98</v>
      </c>
    </row>
    <row r="78" spans="1:8" s="98" customFormat="1" ht="47.25" x14ac:dyDescent="0.25">
      <c r="A78" s="94"/>
      <c r="B78" s="24" t="s">
        <v>44</v>
      </c>
      <c r="C78" s="95">
        <v>94975</v>
      </c>
      <c r="D78" s="96" t="s">
        <v>265</v>
      </c>
      <c r="E78" s="95" t="s">
        <v>203</v>
      </c>
      <c r="F78" s="97">
        <f>0.25*0.25*0.3-3.1415*0.05*0.05*0.3</f>
        <v>1.6393874999999999E-2</v>
      </c>
      <c r="G78" s="25">
        <v>477.39</v>
      </c>
      <c r="H78" s="25">
        <f>ROUND(F78*G78,2)</f>
        <v>7.83</v>
      </c>
    </row>
    <row r="79" spans="1:8" s="98" customFormat="1" ht="63" x14ac:dyDescent="0.25">
      <c r="A79" s="94"/>
      <c r="B79" s="24" t="s">
        <v>44</v>
      </c>
      <c r="C79" s="95">
        <v>97086</v>
      </c>
      <c r="D79" s="96" t="s">
        <v>261</v>
      </c>
      <c r="E79" s="95" t="s">
        <v>195</v>
      </c>
      <c r="F79" s="97">
        <f>(2*0.25*0.3+2*0.25*0.25)/4</f>
        <v>6.8750000000000006E-2</v>
      </c>
      <c r="G79" s="25">
        <v>139.31</v>
      </c>
      <c r="H79" s="25">
        <f>ROUND(F79*G79,2)</f>
        <v>9.58</v>
      </c>
    </row>
    <row r="80" spans="1:8" s="98" customFormat="1" ht="31.5" x14ac:dyDescent="0.25">
      <c r="A80" s="94"/>
      <c r="B80" s="24" t="s">
        <v>44</v>
      </c>
      <c r="C80" s="95">
        <v>88309</v>
      </c>
      <c r="D80" s="96" t="s">
        <v>224</v>
      </c>
      <c r="E80" s="95" t="s">
        <v>178</v>
      </c>
      <c r="F80" s="97">
        <v>0.1</v>
      </c>
      <c r="G80" s="25">
        <v>27.45</v>
      </c>
      <c r="H80" s="25">
        <f>ROUND(F80*G80,2)</f>
        <v>2.75</v>
      </c>
    </row>
    <row r="81" spans="1:8" s="98" customFormat="1" ht="31.5" x14ac:dyDescent="0.25">
      <c r="A81" s="94"/>
      <c r="B81" s="24" t="s">
        <v>44</v>
      </c>
      <c r="C81" s="95">
        <v>88316</v>
      </c>
      <c r="D81" s="96" t="s">
        <v>177</v>
      </c>
      <c r="E81" s="95" t="s">
        <v>178</v>
      </c>
      <c r="F81" s="97">
        <v>0.15</v>
      </c>
      <c r="G81" s="25">
        <v>19.760000000000002</v>
      </c>
      <c r="H81" s="25">
        <f>ROUND(F81*G81,2)</f>
        <v>2.96</v>
      </c>
    </row>
    <row r="82" spans="1:8" s="98" customFormat="1" x14ac:dyDescent="0.25">
      <c r="A82" s="87"/>
      <c r="B82" s="95"/>
      <c r="C82" s="87" t="s">
        <v>69</v>
      </c>
      <c r="D82" s="96" t="s">
        <v>179</v>
      </c>
      <c r="E82" s="95"/>
      <c r="F82" s="97"/>
      <c r="G82" s="99"/>
      <c r="H82" s="25">
        <f>SUM(H77:H81)</f>
        <v>34.1</v>
      </c>
    </row>
    <row r="83" spans="1:8" x14ac:dyDescent="0.25">
      <c r="A83" s="22"/>
      <c r="B83" s="24"/>
      <c r="C83" s="22"/>
      <c r="D83" s="23"/>
      <c r="E83" s="24"/>
      <c r="F83" s="8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88" t="s">
        <v>225</v>
      </c>
      <c r="E84" s="19" t="s">
        <v>226</v>
      </c>
      <c r="F84" s="86"/>
      <c r="G84" s="25"/>
      <c r="H84" s="25">
        <f>H87</f>
        <v>1.7</v>
      </c>
    </row>
    <row r="85" spans="1:8" ht="78.75" x14ac:dyDescent="0.25">
      <c r="A85" s="22"/>
      <c r="B85" s="24" t="s">
        <v>44</v>
      </c>
      <c r="C85" s="24">
        <v>91031</v>
      </c>
      <c r="D85" s="23" t="s">
        <v>227</v>
      </c>
      <c r="E85" s="24" t="s">
        <v>176</v>
      </c>
      <c r="F85" s="86">
        <v>5.7372346528973038E-3</v>
      </c>
      <c r="G85" s="25">
        <v>255.9</v>
      </c>
      <c r="H85" s="25">
        <f>ROUND(F85*G85,2)</f>
        <v>1.47</v>
      </c>
    </row>
    <row r="86" spans="1:8" ht="31.5" x14ac:dyDescent="0.25">
      <c r="A86" s="22"/>
      <c r="B86" s="24" t="s">
        <v>44</v>
      </c>
      <c r="C86" s="24">
        <v>88316</v>
      </c>
      <c r="D86" s="23" t="s">
        <v>177</v>
      </c>
      <c r="E86" s="24" t="s">
        <v>178</v>
      </c>
      <c r="F86" s="86">
        <f>2*F85</f>
        <v>1.1474469305794608E-2</v>
      </c>
      <c r="G86" s="25">
        <v>19.760000000000002</v>
      </c>
      <c r="H86" s="25">
        <f>ROUND(F86*G86,2)</f>
        <v>0.23</v>
      </c>
    </row>
    <row r="87" spans="1:8" x14ac:dyDescent="0.25">
      <c r="A87" s="87"/>
      <c r="B87" s="24"/>
      <c r="C87" s="87" t="s">
        <v>77</v>
      </c>
      <c r="D87" s="23" t="s">
        <v>179</v>
      </c>
      <c r="E87" s="24"/>
      <c r="F87" s="86"/>
      <c r="G87" s="25"/>
      <c r="H87" s="25">
        <f>SUM(H85:H86)</f>
        <v>1.7</v>
      </c>
    </row>
    <row r="88" spans="1:8" x14ac:dyDescent="0.25">
      <c r="A88" s="22"/>
      <c r="B88" s="24"/>
      <c r="C88" s="22"/>
      <c r="D88" s="23"/>
      <c r="E88" s="24"/>
      <c r="F88" s="8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88" t="s">
        <v>228</v>
      </c>
      <c r="E89" s="19" t="s">
        <v>226</v>
      </c>
      <c r="F89" s="86"/>
      <c r="G89" s="25"/>
      <c r="H89" s="25">
        <f>H92</f>
        <v>5.72</v>
      </c>
    </row>
    <row r="90" spans="1:8" ht="94.5" x14ac:dyDescent="0.25">
      <c r="A90" s="22"/>
      <c r="B90" s="24" t="s">
        <v>44</v>
      </c>
      <c r="C90" s="24">
        <v>73467</v>
      </c>
      <c r="D90" s="23" t="s">
        <v>175</v>
      </c>
      <c r="E90" s="24" t="s">
        <v>176</v>
      </c>
      <c r="F90" s="86">
        <v>2.00803212851406E-2</v>
      </c>
      <c r="G90" s="25">
        <v>245.73</v>
      </c>
      <c r="H90" s="25">
        <f>ROUND(F90*G90,2)</f>
        <v>4.93</v>
      </c>
    </row>
    <row r="91" spans="1:8" ht="31.5" x14ac:dyDescent="0.25">
      <c r="A91" s="22"/>
      <c r="B91" s="24" t="s">
        <v>44</v>
      </c>
      <c r="C91" s="24">
        <v>88316</v>
      </c>
      <c r="D91" s="23" t="s">
        <v>177</v>
      </c>
      <c r="E91" s="24" t="s">
        <v>178</v>
      </c>
      <c r="F91" s="86">
        <v>4.0160642570281103E-2</v>
      </c>
      <c r="G91" s="25">
        <v>19.760000000000002</v>
      </c>
      <c r="H91" s="25">
        <f>ROUND(F91*G91,2)</f>
        <v>0.79</v>
      </c>
    </row>
    <row r="92" spans="1:8" x14ac:dyDescent="0.25">
      <c r="A92" s="87"/>
      <c r="B92" s="24"/>
      <c r="C92" s="87" t="s">
        <v>81</v>
      </c>
      <c r="D92" s="23" t="s">
        <v>179</v>
      </c>
      <c r="E92" s="24"/>
      <c r="F92" s="86"/>
      <c r="G92" s="25"/>
      <c r="H92" s="25">
        <f>SUM(H90:H91)</f>
        <v>5.72</v>
      </c>
    </row>
    <row r="93" spans="1:8" x14ac:dyDescent="0.25">
      <c r="A93" s="22"/>
      <c r="B93" s="24"/>
      <c r="C93" s="22"/>
      <c r="D93" s="23"/>
      <c r="E93" s="24"/>
      <c r="F93" s="86"/>
      <c r="G93" s="25"/>
      <c r="H93" s="25"/>
    </row>
    <row r="94" spans="1:8" ht="47.25" x14ac:dyDescent="0.25">
      <c r="A94" s="17" t="s">
        <v>84</v>
      </c>
      <c r="B94" s="19"/>
      <c r="C94" s="19" t="s">
        <v>244</v>
      </c>
      <c r="D94" s="88" t="s">
        <v>229</v>
      </c>
      <c r="E94" s="19" t="s">
        <v>226</v>
      </c>
      <c r="F94" s="86"/>
      <c r="G94" s="25"/>
      <c r="H94" s="25">
        <f>H97</f>
        <v>8.59</v>
      </c>
    </row>
    <row r="95" spans="1:8" ht="94.5" x14ac:dyDescent="0.25">
      <c r="A95" s="22"/>
      <c r="B95" s="24" t="s">
        <v>44</v>
      </c>
      <c r="C95" s="24">
        <v>73467</v>
      </c>
      <c r="D95" s="23" t="s">
        <v>175</v>
      </c>
      <c r="E95" s="24" t="s">
        <v>176</v>
      </c>
      <c r="F95" s="86">
        <v>3.0120481927710802E-2</v>
      </c>
      <c r="G95" s="25">
        <v>245.73</v>
      </c>
      <c r="H95" s="25">
        <f>ROUND(F95*G95,2)</f>
        <v>7.4</v>
      </c>
    </row>
    <row r="96" spans="1:8" ht="31.5" x14ac:dyDescent="0.25">
      <c r="A96" s="22"/>
      <c r="B96" s="24" t="s">
        <v>44</v>
      </c>
      <c r="C96" s="24">
        <v>88316</v>
      </c>
      <c r="D96" s="23" t="s">
        <v>177</v>
      </c>
      <c r="E96" s="24" t="s">
        <v>178</v>
      </c>
      <c r="F96" s="86">
        <v>6.02409638554217E-2</v>
      </c>
      <c r="G96" s="25">
        <v>19.760000000000002</v>
      </c>
      <c r="H96" s="25">
        <f>ROUND(F96*G96,2)</f>
        <v>1.19</v>
      </c>
    </row>
    <row r="97" spans="1:12" x14ac:dyDescent="0.25">
      <c r="A97" s="87"/>
      <c r="B97" s="24"/>
      <c r="C97" s="87" t="s">
        <v>84</v>
      </c>
      <c r="D97" s="23" t="s">
        <v>179</v>
      </c>
      <c r="E97" s="24"/>
      <c r="F97" s="86"/>
      <c r="G97" s="25"/>
      <c r="H97" s="25">
        <f>SUM(H95:H96)</f>
        <v>8.59</v>
      </c>
    </row>
    <row r="98" spans="1:12" x14ac:dyDescent="0.25">
      <c r="A98" s="1"/>
      <c r="B98" s="2"/>
      <c r="C98" s="1"/>
      <c r="E98" s="6"/>
      <c r="F98" s="100"/>
      <c r="G98" s="5"/>
      <c r="H98" s="5"/>
    </row>
    <row r="99" spans="1:12" x14ac:dyDescent="0.25">
      <c r="A99" s="1"/>
      <c r="B99" s="2"/>
      <c r="C99" s="1"/>
      <c r="D99" s="101"/>
      <c r="E99" s="6"/>
      <c r="F99" s="100"/>
      <c r="G99" s="5"/>
      <c r="H99" s="5"/>
      <c r="L99" s="93"/>
    </row>
    <row r="100" spans="1:12" x14ac:dyDescent="0.25">
      <c r="A100" s="1"/>
      <c r="B100" s="2"/>
      <c r="C100" s="1"/>
      <c r="D100" s="101"/>
      <c r="E100" s="6"/>
      <c r="F100" s="100"/>
      <c r="G100" s="5"/>
      <c r="H100" s="5"/>
    </row>
    <row r="101" spans="1:12" x14ac:dyDescent="0.25">
      <c r="A101" s="1"/>
      <c r="B101" s="2"/>
      <c r="C101" s="1"/>
      <c r="D101" s="101"/>
      <c r="E101" s="6"/>
      <c r="F101" s="100"/>
      <c r="G101" s="5"/>
      <c r="H101" s="5"/>
    </row>
    <row r="102" spans="1:12" x14ac:dyDescent="0.25">
      <c r="A102" s="1"/>
      <c r="B102" s="2"/>
      <c r="C102" s="1"/>
      <c r="D102" s="101"/>
      <c r="E102" s="6"/>
      <c r="F102" s="100"/>
      <c r="G102" s="5"/>
      <c r="H102" s="5"/>
    </row>
    <row r="103" spans="1:12" x14ac:dyDescent="0.25">
      <c r="A103" s="1"/>
      <c r="B103" s="2"/>
      <c r="C103" s="1"/>
      <c r="D103" s="101"/>
      <c r="E103" s="6"/>
      <c r="F103" s="100"/>
      <c r="G103" s="5"/>
      <c r="H103" s="5"/>
    </row>
    <row r="104" spans="1:12" x14ac:dyDescent="0.25">
      <c r="A104" s="1"/>
      <c r="B104" s="2"/>
      <c r="C104" s="1"/>
      <c r="E104" s="6"/>
      <c r="F104" s="100"/>
      <c r="G104" s="5"/>
      <c r="H104" s="5"/>
    </row>
    <row r="105" spans="1:12" x14ac:dyDescent="0.25">
      <c r="A105" s="1"/>
      <c r="B105" s="2"/>
      <c r="C105" s="1"/>
      <c r="E105" s="6"/>
      <c r="F105" s="100"/>
      <c r="G105" s="5"/>
      <c r="H105" s="5"/>
    </row>
    <row r="106" spans="1:12" x14ac:dyDescent="0.25">
      <c r="A106" s="1"/>
      <c r="B106" s="2"/>
      <c r="C106" s="1"/>
      <c r="E106" s="6"/>
      <c r="F106" s="100"/>
      <c r="G106" s="5"/>
      <c r="H106" s="5"/>
    </row>
    <row r="107" spans="1:12" x14ac:dyDescent="0.25">
      <c r="A107" s="1"/>
      <c r="B107" s="2"/>
      <c r="C107" s="1"/>
      <c r="E107" s="6"/>
      <c r="F107" s="100"/>
      <c r="G107" s="5"/>
      <c r="H107" s="5"/>
    </row>
    <row r="108" spans="1:12" x14ac:dyDescent="0.25">
      <c r="A108" s="1"/>
      <c r="B108" s="2"/>
      <c r="C108" s="1"/>
      <c r="E108" s="6"/>
      <c r="F108" s="100"/>
      <c r="G108" s="5"/>
      <c r="H108" s="5"/>
    </row>
    <row r="109" spans="1:12" x14ac:dyDescent="0.25">
      <c r="A109" s="1"/>
      <c r="B109" s="2"/>
      <c r="C109" s="1"/>
      <c r="E109" s="6"/>
      <c r="F109" s="100"/>
      <c r="G109" s="5"/>
      <c r="H109" s="5"/>
    </row>
    <row r="110" spans="1:12" x14ac:dyDescent="0.25">
      <c r="A110" s="1"/>
      <c r="B110" s="2"/>
      <c r="C110" s="1"/>
      <c r="E110" s="6"/>
      <c r="F110" s="100"/>
      <c r="G110" s="5"/>
      <c r="H110" s="5"/>
    </row>
    <row r="111" spans="1:12" x14ac:dyDescent="0.25">
      <c r="A111" s="1"/>
      <c r="B111" s="2"/>
      <c r="C111" s="1"/>
      <c r="E111" s="6"/>
      <c r="F111" s="100"/>
      <c r="G111" s="5"/>
      <c r="H111" s="5"/>
    </row>
    <row r="112" spans="1:12" x14ac:dyDescent="0.25">
      <c r="A112" s="1"/>
      <c r="B112" s="2"/>
      <c r="C112" s="1"/>
      <c r="E112" s="6"/>
      <c r="F112" s="100"/>
      <c r="G112" s="5"/>
      <c r="H112" s="5"/>
    </row>
    <row r="113" spans="1:8" x14ac:dyDescent="0.25">
      <c r="A113" s="1"/>
      <c r="B113" s="2"/>
      <c r="C113" s="1"/>
      <c r="E113" s="6"/>
      <c r="F113" s="100"/>
      <c r="G113" s="5"/>
      <c r="H113" s="5"/>
    </row>
    <row r="114" spans="1:8" x14ac:dyDescent="0.25">
      <c r="A114" s="1"/>
      <c r="B114" s="2"/>
      <c r="C114" s="1"/>
      <c r="E114" s="6"/>
      <c r="F114" s="100"/>
      <c r="G114" s="5"/>
      <c r="H114" s="5"/>
    </row>
    <row r="115" spans="1:8" x14ac:dyDescent="0.25">
      <c r="A115" s="1"/>
      <c r="B115" s="2"/>
      <c r="C115" s="1"/>
      <c r="E115" s="6"/>
      <c r="F115" s="100"/>
      <c r="G115" s="5"/>
      <c r="H115" s="5"/>
    </row>
    <row r="116" spans="1:8" x14ac:dyDescent="0.25">
      <c r="A116" s="1"/>
      <c r="B116" s="2"/>
      <c r="C116" s="1"/>
      <c r="E116" s="6"/>
      <c r="F116" s="100"/>
      <c r="G116" s="5"/>
      <c r="H116" s="5"/>
    </row>
    <row r="117" spans="1:8" x14ac:dyDescent="0.25">
      <c r="A117" s="1"/>
      <c r="B117" s="2"/>
      <c r="C117" s="1"/>
      <c r="E117" s="6"/>
      <c r="F117" s="100"/>
      <c r="G117" s="5"/>
      <c r="H117" s="5"/>
    </row>
    <row r="118" spans="1:8" x14ac:dyDescent="0.25">
      <c r="A118" s="1"/>
      <c r="B118" s="2"/>
      <c r="C118" s="1"/>
      <c r="E118" s="6"/>
      <c r="F118" s="100"/>
      <c r="G118" s="5"/>
      <c r="H118" s="5"/>
    </row>
    <row r="119" spans="1:8" x14ac:dyDescent="0.25">
      <c r="A119" s="1"/>
      <c r="B119" s="2"/>
      <c r="C119" s="1"/>
      <c r="E119" s="6"/>
      <c r="F119" s="100"/>
      <c r="G119" s="5"/>
      <c r="H119" s="5"/>
    </row>
    <row r="120" spans="1:8" x14ac:dyDescent="0.25">
      <c r="A120" s="1"/>
      <c r="B120" s="2"/>
      <c r="C120" s="1"/>
      <c r="E120" s="6"/>
      <c r="F120" s="100"/>
      <c r="G120" s="5"/>
      <c r="H120" s="5"/>
    </row>
    <row r="121" spans="1:8" x14ac:dyDescent="0.25">
      <c r="A121" s="1"/>
      <c r="B121" s="2"/>
      <c r="C121" s="1"/>
      <c r="E121" s="6"/>
      <c r="F121" s="100"/>
      <c r="G121" s="5"/>
      <c r="H121" s="5"/>
    </row>
    <row r="122" spans="1:8" x14ac:dyDescent="0.25">
      <c r="A122" s="1"/>
      <c r="B122" s="2"/>
      <c r="C122" s="1"/>
      <c r="E122" s="6"/>
      <c r="F122" s="100"/>
      <c r="G122" s="5"/>
      <c r="H122" s="5"/>
    </row>
    <row r="123" spans="1:8" x14ac:dyDescent="0.25">
      <c r="A123" s="1"/>
      <c r="B123" s="2"/>
      <c r="C123" s="1"/>
      <c r="E123" s="6"/>
      <c r="F123" s="100"/>
      <c r="G123" s="5"/>
      <c r="H123" s="5"/>
    </row>
    <row r="124" spans="1:8" x14ac:dyDescent="0.25">
      <c r="A124" s="1"/>
      <c r="B124" s="2"/>
      <c r="C124" s="1"/>
      <c r="E124" s="6"/>
      <c r="F124" s="100"/>
      <c r="G124" s="5"/>
      <c r="H124" s="5"/>
    </row>
    <row r="125" spans="1:8" x14ac:dyDescent="0.25">
      <c r="A125" s="1"/>
      <c r="B125" s="2"/>
      <c r="C125" s="1"/>
      <c r="E125" s="6"/>
      <c r="F125" s="100"/>
      <c r="G125" s="5"/>
      <c r="H125" s="5"/>
    </row>
    <row r="126" spans="1:8" x14ac:dyDescent="0.25">
      <c r="A126" s="1"/>
      <c r="B126" s="2"/>
      <c r="C126" s="1"/>
      <c r="E126" s="6"/>
      <c r="F126" s="100"/>
      <c r="G126" s="5"/>
      <c r="H126" s="5"/>
    </row>
    <row r="127" spans="1:8" x14ac:dyDescent="0.25">
      <c r="A127" s="1"/>
      <c r="B127" s="2"/>
      <c r="C127" s="1"/>
      <c r="E127" s="6"/>
      <c r="F127" s="100"/>
      <c r="G127" s="5"/>
      <c r="H127" s="5"/>
    </row>
    <row r="128" spans="1:8" x14ac:dyDescent="0.25">
      <c r="A128" s="1"/>
      <c r="B128" s="2"/>
      <c r="C128" s="1"/>
      <c r="E128" s="6"/>
      <c r="F128" s="100"/>
      <c r="G128" s="5"/>
      <c r="H128" s="5"/>
    </row>
    <row r="129" spans="1:8" x14ac:dyDescent="0.25">
      <c r="A129" s="1"/>
      <c r="B129" s="2"/>
      <c r="C129" s="1"/>
      <c r="E129" s="6"/>
      <c r="F129" s="100"/>
      <c r="G129" s="5"/>
      <c r="H129" s="5"/>
    </row>
    <row r="130" spans="1:8" x14ac:dyDescent="0.25">
      <c r="A130" s="1"/>
      <c r="B130" s="2"/>
      <c r="C130" s="1"/>
      <c r="E130" s="6"/>
      <c r="F130" s="100"/>
      <c r="G130" s="5"/>
      <c r="H130" s="5"/>
    </row>
    <row r="131" spans="1:8" x14ac:dyDescent="0.25">
      <c r="A131" s="1"/>
      <c r="B131" s="2"/>
      <c r="C131" s="1"/>
      <c r="E131" s="6"/>
      <c r="F131" s="100"/>
      <c r="G131" s="5"/>
      <c r="H131" s="5"/>
    </row>
    <row r="132" spans="1:8" x14ac:dyDescent="0.25">
      <c r="A132" s="1"/>
      <c r="B132" s="2"/>
      <c r="C132" s="1"/>
      <c r="E132" s="6"/>
      <c r="F132" s="100"/>
      <c r="G132" s="5"/>
      <c r="H132" s="5"/>
    </row>
    <row r="133" spans="1:8" x14ac:dyDescent="0.25">
      <c r="A133" s="1"/>
      <c r="B133" s="2"/>
      <c r="C133" s="1"/>
      <c r="E133" s="6"/>
      <c r="F133" s="100"/>
      <c r="G133" s="5"/>
      <c r="H133" s="5"/>
    </row>
    <row r="134" spans="1:8" x14ac:dyDescent="0.25">
      <c r="A134" s="1"/>
      <c r="B134" s="2"/>
      <c r="C134" s="1"/>
      <c r="E134" s="6"/>
      <c r="F134" s="100"/>
      <c r="G134" s="5"/>
      <c r="H134" s="5"/>
    </row>
    <row r="135" spans="1:8" x14ac:dyDescent="0.25">
      <c r="A135" s="1"/>
      <c r="B135" s="2"/>
      <c r="C135" s="1"/>
      <c r="E135" s="6"/>
      <c r="F135" s="100"/>
      <c r="G135" s="5"/>
      <c r="H135" s="5"/>
    </row>
    <row r="136" spans="1:8" x14ac:dyDescent="0.25">
      <c r="A136" s="1"/>
      <c r="B136" s="2"/>
      <c r="C136" s="1"/>
      <c r="E136" s="6"/>
      <c r="F136" s="100"/>
      <c r="G136" s="5"/>
      <c r="H136" s="5"/>
    </row>
    <row r="137" spans="1:8" x14ac:dyDescent="0.25">
      <c r="A137" s="1"/>
      <c r="B137" s="2"/>
      <c r="C137" s="1"/>
      <c r="E137" s="6"/>
      <c r="F137" s="100"/>
      <c r="G137" s="5"/>
      <c r="H137" s="5"/>
    </row>
    <row r="138" spans="1:8" x14ac:dyDescent="0.25">
      <c r="A138" s="1"/>
      <c r="B138" s="2"/>
      <c r="C138" s="1"/>
      <c r="E138" s="6"/>
      <c r="F138" s="100"/>
      <c r="G138" s="5"/>
      <c r="H138" s="5"/>
    </row>
    <row r="139" spans="1:8" x14ac:dyDescent="0.25">
      <c r="A139" s="1"/>
      <c r="B139" s="2"/>
      <c r="C139" s="1"/>
      <c r="E139" s="6"/>
      <c r="F139" s="100"/>
      <c r="G139" s="5"/>
      <c r="H139" s="5"/>
    </row>
    <row r="140" spans="1:8" x14ac:dyDescent="0.25">
      <c r="A140" s="1"/>
      <c r="B140" s="2"/>
      <c r="C140" s="1"/>
      <c r="E140" s="6"/>
      <c r="F140" s="100"/>
      <c r="G140" s="5"/>
      <c r="H140" s="5"/>
    </row>
    <row r="141" spans="1:8" x14ac:dyDescent="0.25">
      <c r="A141" s="1"/>
      <c r="B141" s="2"/>
      <c r="C141" s="1"/>
      <c r="E141" s="6"/>
      <c r="F141" s="100"/>
      <c r="G141" s="5"/>
      <c r="H141" s="5"/>
    </row>
    <row r="142" spans="1:8" x14ac:dyDescent="0.25">
      <c r="A142" s="1"/>
      <c r="B142" s="2"/>
      <c r="C142" s="1"/>
      <c r="E142" s="6"/>
      <c r="F142" s="100"/>
      <c r="G142" s="5"/>
      <c r="H142" s="5"/>
    </row>
    <row r="143" spans="1:8" x14ac:dyDescent="0.25">
      <c r="A143" s="1"/>
      <c r="B143" s="2"/>
      <c r="C143" s="1"/>
      <c r="E143" s="6"/>
      <c r="F143" s="100"/>
      <c r="G143" s="5"/>
      <c r="H143" s="5"/>
    </row>
    <row r="144" spans="1:8" x14ac:dyDescent="0.25">
      <c r="A144" s="1"/>
      <c r="B144" s="2"/>
      <c r="C144" s="1"/>
      <c r="E144" s="6"/>
      <c r="F144" s="100"/>
      <c r="G144" s="5"/>
      <c r="H144" s="5"/>
    </row>
    <row r="145" spans="1:8" x14ac:dyDescent="0.25">
      <c r="A145" s="1"/>
      <c r="B145" s="2"/>
      <c r="C145" s="1"/>
      <c r="E145" s="6"/>
      <c r="F145" s="100"/>
      <c r="G145" s="5"/>
      <c r="H145" s="5"/>
    </row>
    <row r="146" spans="1:8" x14ac:dyDescent="0.25">
      <c r="A146" s="1"/>
      <c r="B146" s="2"/>
      <c r="C146" s="1"/>
      <c r="E146" s="6"/>
      <c r="F146" s="100"/>
      <c r="G146" s="5"/>
      <c r="H146" s="5"/>
    </row>
    <row r="147" spans="1:8" x14ac:dyDescent="0.25">
      <c r="A147" s="1"/>
      <c r="B147" s="2"/>
      <c r="C147" s="1"/>
      <c r="E147" s="6"/>
      <c r="F147" s="100"/>
      <c r="G147" s="5"/>
      <c r="H147" s="5"/>
    </row>
    <row r="148" spans="1:8" x14ac:dyDescent="0.25">
      <c r="A148" s="1"/>
      <c r="B148" s="2"/>
      <c r="C148" s="1"/>
      <c r="E148" s="6"/>
      <c r="F148" s="100"/>
      <c r="G148" s="5"/>
      <c r="H148" s="5"/>
    </row>
    <row r="149" spans="1:8" x14ac:dyDescent="0.25">
      <c r="A149" s="1"/>
      <c r="B149" s="2"/>
      <c r="C149" s="1"/>
      <c r="E149" s="6"/>
      <c r="F149" s="100"/>
      <c r="G149" s="5"/>
      <c r="H149" s="5"/>
    </row>
    <row r="150" spans="1:8" x14ac:dyDescent="0.25">
      <c r="A150" s="1"/>
      <c r="B150" s="2"/>
      <c r="C150" s="1"/>
      <c r="E150" s="6"/>
      <c r="F150" s="100"/>
      <c r="G150" s="5"/>
      <c r="H150" s="5"/>
    </row>
    <row r="151" spans="1:8" x14ac:dyDescent="0.25">
      <c r="A151" s="1"/>
      <c r="B151" s="2"/>
      <c r="C151" s="1"/>
      <c r="E151" s="6"/>
      <c r="F151" s="100"/>
      <c r="G151" s="5"/>
      <c r="H151" s="5"/>
    </row>
    <row r="152" spans="1:8" x14ac:dyDescent="0.25">
      <c r="A152" s="1"/>
      <c r="B152" s="2"/>
      <c r="C152" s="1"/>
      <c r="E152" s="6"/>
      <c r="F152" s="100"/>
      <c r="G152" s="5"/>
      <c r="H152" s="5"/>
    </row>
    <row r="153" spans="1:8" x14ac:dyDescent="0.25">
      <c r="A153" s="1"/>
      <c r="B153" s="2"/>
      <c r="C153" s="1"/>
      <c r="E153" s="6"/>
      <c r="F153" s="100"/>
      <c r="G153" s="5"/>
      <c r="H153" s="5"/>
    </row>
    <row r="154" spans="1:8" x14ac:dyDescent="0.25">
      <c r="A154" s="1"/>
      <c r="B154" s="2"/>
      <c r="C154" s="1"/>
      <c r="E154" s="6"/>
      <c r="F154" s="100"/>
      <c r="G154" s="5"/>
      <c r="H154" s="5"/>
    </row>
    <row r="155" spans="1:8" x14ac:dyDescent="0.25">
      <c r="A155" s="1"/>
      <c r="B155" s="2"/>
      <c r="C155" s="1"/>
      <c r="E155" s="6"/>
      <c r="F155" s="100"/>
      <c r="G155" s="5"/>
      <c r="H155" s="5"/>
    </row>
    <row r="156" spans="1:8" x14ac:dyDescent="0.25">
      <c r="A156" s="1"/>
      <c r="B156" s="2"/>
      <c r="C156" s="1"/>
      <c r="E156" s="6"/>
      <c r="F156" s="100"/>
      <c r="G156" s="5"/>
      <c r="H156" s="5"/>
    </row>
    <row r="157" spans="1:8" x14ac:dyDescent="0.25">
      <c r="A157" s="1"/>
      <c r="B157" s="2"/>
      <c r="C157" s="1"/>
      <c r="E157" s="6"/>
      <c r="F157" s="100"/>
      <c r="G157" s="5"/>
      <c r="H157" s="5"/>
    </row>
    <row r="158" spans="1:8" x14ac:dyDescent="0.25">
      <c r="A158" s="1"/>
      <c r="B158" s="2"/>
      <c r="C158" s="1"/>
      <c r="E158" s="6"/>
      <c r="F158" s="100"/>
      <c r="G158" s="5"/>
      <c r="H158" s="5"/>
    </row>
    <row r="159" spans="1:8" x14ac:dyDescent="0.25">
      <c r="A159" s="1"/>
      <c r="B159" s="2"/>
      <c r="C159" s="1"/>
      <c r="E159" s="6"/>
      <c r="F159" s="100"/>
      <c r="G159" s="5"/>
      <c r="H159" s="5"/>
    </row>
    <row r="160" spans="1:8" x14ac:dyDescent="0.25">
      <c r="A160" s="1"/>
      <c r="B160" s="2"/>
      <c r="C160" s="1"/>
      <c r="E160" s="6"/>
      <c r="F160" s="100"/>
      <c r="G160" s="5"/>
      <c r="H160" s="5"/>
    </row>
    <row r="161" spans="1:8" x14ac:dyDescent="0.25">
      <c r="A161" s="1"/>
      <c r="B161" s="2"/>
      <c r="C161" s="1"/>
      <c r="E161" s="6"/>
      <c r="F161" s="100"/>
      <c r="G161" s="5"/>
      <c r="H161" s="5"/>
    </row>
    <row r="162" spans="1:8" x14ac:dyDescent="0.25">
      <c r="A162" s="1"/>
      <c r="B162" s="2"/>
      <c r="C162" s="1"/>
      <c r="E162" s="6"/>
      <c r="F162" s="100"/>
      <c r="G162" s="5"/>
      <c r="H162" s="5"/>
    </row>
    <row r="163" spans="1:8" x14ac:dyDescent="0.25">
      <c r="A163" s="1"/>
      <c r="B163" s="2"/>
      <c r="C163" s="1"/>
      <c r="E163" s="6"/>
      <c r="F163" s="100"/>
      <c r="G163" s="5"/>
      <c r="H163" s="5"/>
    </row>
    <row r="164" spans="1:8" x14ac:dyDescent="0.25">
      <c r="A164" s="1"/>
      <c r="B164" s="2"/>
      <c r="C164" s="1"/>
      <c r="E164" s="6"/>
      <c r="F164" s="100"/>
      <c r="G164" s="5"/>
      <c r="H164" s="5"/>
    </row>
    <row r="165" spans="1:8" x14ac:dyDescent="0.25">
      <c r="A165" s="1"/>
      <c r="B165" s="2"/>
      <c r="C165" s="1"/>
      <c r="E165" s="6"/>
      <c r="F165" s="100"/>
      <c r="G165" s="5"/>
      <c r="H165" s="5"/>
    </row>
    <row r="166" spans="1:8" x14ac:dyDescent="0.25">
      <c r="A166" s="1"/>
      <c r="B166" s="2"/>
      <c r="C166" s="1"/>
      <c r="E166" s="6"/>
      <c r="F166" s="100"/>
      <c r="G166" s="5"/>
      <c r="H166" s="5"/>
    </row>
    <row r="167" spans="1:8" x14ac:dyDescent="0.25">
      <c r="A167" s="1"/>
      <c r="B167" s="2"/>
      <c r="C167" s="1"/>
      <c r="E167" s="6"/>
      <c r="F167" s="100"/>
      <c r="G167" s="5"/>
      <c r="H167" s="5"/>
    </row>
    <row r="168" spans="1:8" x14ac:dyDescent="0.25">
      <c r="A168" s="1"/>
      <c r="B168" s="2"/>
      <c r="C168" s="1"/>
      <c r="E168" s="6"/>
      <c r="F168" s="100"/>
      <c r="G168" s="5"/>
      <c r="H168" s="5"/>
    </row>
    <row r="169" spans="1:8" x14ac:dyDescent="0.25">
      <c r="A169" s="1"/>
      <c r="B169" s="2"/>
      <c r="C169" s="1"/>
      <c r="E169" s="6"/>
      <c r="F169" s="100"/>
      <c r="G169" s="5"/>
      <c r="H169" s="5"/>
    </row>
    <row r="170" spans="1:8" x14ac:dyDescent="0.25">
      <c r="A170" s="1"/>
      <c r="B170" s="2"/>
      <c r="C170" s="1"/>
      <c r="E170" s="6"/>
      <c r="F170" s="100"/>
      <c r="G170" s="5"/>
      <c r="H170" s="5"/>
    </row>
    <row r="171" spans="1:8" x14ac:dyDescent="0.25">
      <c r="A171" s="1"/>
      <c r="B171" s="2"/>
      <c r="C171" s="1"/>
      <c r="E171" s="6"/>
      <c r="F171" s="100"/>
      <c r="G171" s="5"/>
      <c r="H171" s="5"/>
    </row>
    <row r="172" spans="1:8" x14ac:dyDescent="0.25">
      <c r="A172" s="1"/>
      <c r="B172" s="2"/>
      <c r="C172" s="1"/>
      <c r="E172" s="6"/>
      <c r="F172" s="100"/>
      <c r="G172" s="5"/>
      <c r="H172" s="5"/>
    </row>
    <row r="173" spans="1:8" x14ac:dyDescent="0.25">
      <c r="A173" s="1"/>
      <c r="B173" s="2"/>
      <c r="C173" s="1"/>
      <c r="E173" s="6"/>
      <c r="F173" s="100"/>
      <c r="G173" s="5"/>
      <c r="H173" s="5"/>
    </row>
    <row r="174" spans="1:8" x14ac:dyDescent="0.25">
      <c r="A174" s="1"/>
      <c r="B174" s="2"/>
      <c r="C174" s="1"/>
      <c r="E174" s="6"/>
      <c r="F174" s="100"/>
      <c r="G174" s="5"/>
      <c r="H174" s="5"/>
    </row>
    <row r="175" spans="1:8" x14ac:dyDescent="0.25">
      <c r="A175" s="1"/>
      <c r="B175" s="2"/>
      <c r="C175" s="1"/>
      <c r="E175" s="6"/>
      <c r="F175" s="100"/>
      <c r="G175" s="5"/>
      <c r="H175" s="5"/>
    </row>
    <row r="176" spans="1:8" x14ac:dyDescent="0.25">
      <c r="A176" s="1"/>
      <c r="B176" s="2"/>
      <c r="C176" s="1"/>
      <c r="E176" s="6"/>
      <c r="F176" s="100"/>
      <c r="G176" s="5"/>
      <c r="H176" s="5"/>
    </row>
    <row r="177" spans="1:8" x14ac:dyDescent="0.25">
      <c r="A177" s="1"/>
      <c r="B177" s="2"/>
      <c r="C177" s="1"/>
      <c r="E177" s="6"/>
      <c r="F177" s="100"/>
      <c r="G177" s="5"/>
      <c r="H177" s="5"/>
    </row>
    <row r="178" spans="1:8" x14ac:dyDescent="0.25">
      <c r="A178" s="1"/>
      <c r="B178" s="2"/>
      <c r="C178" s="1"/>
      <c r="E178" s="6"/>
      <c r="F178" s="100"/>
      <c r="G178" s="5"/>
      <c r="H178" s="5"/>
    </row>
    <row r="179" spans="1:8" x14ac:dyDescent="0.25">
      <c r="A179" s="1"/>
      <c r="B179" s="2"/>
      <c r="C179" s="1"/>
      <c r="E179" s="6"/>
      <c r="F179" s="100"/>
      <c r="G179" s="5"/>
      <c r="H179" s="5"/>
    </row>
    <row r="180" spans="1:8" x14ac:dyDescent="0.25">
      <c r="A180" s="1"/>
      <c r="B180" s="2"/>
      <c r="C180" s="1"/>
      <c r="E180" s="6"/>
      <c r="F180" s="100"/>
      <c r="G180" s="5"/>
      <c r="H180" s="5"/>
    </row>
    <row r="181" spans="1:8" x14ac:dyDescent="0.25">
      <c r="A181" s="1"/>
      <c r="B181" s="2"/>
      <c r="C181" s="1"/>
      <c r="E181" s="6"/>
      <c r="F181" s="100"/>
      <c r="G181" s="5"/>
      <c r="H181" s="5"/>
    </row>
    <row r="182" spans="1:8" x14ac:dyDescent="0.25">
      <c r="A182" s="1"/>
      <c r="B182" s="2"/>
      <c r="C182" s="1"/>
      <c r="E182" s="6"/>
      <c r="F182" s="100"/>
      <c r="G182" s="5"/>
      <c r="H182" s="5"/>
    </row>
    <row r="183" spans="1:8" x14ac:dyDescent="0.25">
      <c r="A183" s="1"/>
      <c r="B183" s="2"/>
      <c r="C183" s="1"/>
      <c r="E183" s="6"/>
      <c r="F183" s="100"/>
      <c r="G183" s="5"/>
      <c r="H183" s="5"/>
    </row>
    <row r="184" spans="1:8" x14ac:dyDescent="0.25">
      <c r="A184" s="1"/>
      <c r="B184" s="2"/>
      <c r="C184" s="1"/>
      <c r="E184" s="6"/>
      <c r="F184" s="100"/>
      <c r="G184" s="5"/>
      <c r="H184" s="5"/>
    </row>
    <row r="185" spans="1:8" x14ac:dyDescent="0.25">
      <c r="A185" s="1"/>
      <c r="B185" s="2"/>
      <c r="C185" s="1"/>
      <c r="E185" s="6"/>
      <c r="F185" s="100"/>
      <c r="G185" s="5"/>
      <c r="H185" s="5"/>
    </row>
    <row r="186" spans="1:8" x14ac:dyDescent="0.25">
      <c r="A186" s="1"/>
      <c r="B186" s="2"/>
      <c r="C186" s="1"/>
      <c r="E186" s="6"/>
      <c r="F186" s="100"/>
      <c r="G186" s="5"/>
      <c r="H186" s="5"/>
    </row>
    <row r="187" spans="1:8" x14ac:dyDescent="0.25">
      <c r="A187" s="1"/>
      <c r="B187" s="2"/>
      <c r="C187" s="1"/>
      <c r="E187" s="6"/>
      <c r="F187" s="100"/>
      <c r="G187" s="5"/>
      <c r="H187" s="5"/>
    </row>
    <row r="188" spans="1:8" x14ac:dyDescent="0.25">
      <c r="A188" s="1"/>
      <c r="B188" s="2"/>
      <c r="C188" s="1"/>
      <c r="E188" s="6"/>
      <c r="F188" s="100"/>
      <c r="G188" s="5"/>
      <c r="H188" s="5"/>
    </row>
    <row r="189" spans="1:8" x14ac:dyDescent="0.25">
      <c r="A189" s="1"/>
      <c r="B189" s="2"/>
      <c r="C189" s="1"/>
      <c r="E189" s="6"/>
      <c r="F189" s="100"/>
      <c r="G189" s="5"/>
      <c r="H189" s="5"/>
    </row>
    <row r="190" spans="1:8" x14ac:dyDescent="0.25">
      <c r="A190" s="1"/>
      <c r="B190" s="2"/>
      <c r="C190" s="1"/>
      <c r="E190" s="6"/>
      <c r="F190" s="100"/>
      <c r="G190" s="5"/>
      <c r="H190" s="5"/>
    </row>
    <row r="191" spans="1:8" x14ac:dyDescent="0.25">
      <c r="A191" s="1"/>
      <c r="B191" s="2"/>
      <c r="C191" s="1"/>
      <c r="E191" s="6"/>
      <c r="F191" s="100"/>
      <c r="G191" s="5"/>
      <c r="H191" s="5"/>
    </row>
    <row r="192" spans="1:8" x14ac:dyDescent="0.25">
      <c r="A192" s="1"/>
      <c r="B192" s="2"/>
      <c r="C192" s="1"/>
      <c r="E192" s="6"/>
      <c r="F192" s="100"/>
      <c r="G192" s="5"/>
      <c r="H192" s="5"/>
    </row>
    <row r="193" spans="1:8" x14ac:dyDescent="0.25">
      <c r="A193" s="1"/>
      <c r="B193" s="2"/>
      <c r="C193" s="1"/>
      <c r="E193" s="6"/>
      <c r="F193" s="100"/>
      <c r="G193" s="5"/>
      <c r="H193" s="5"/>
    </row>
    <row r="194" spans="1:8" x14ac:dyDescent="0.25">
      <c r="A194" s="1"/>
      <c r="B194" s="2"/>
      <c r="C194" s="1"/>
      <c r="E194" s="6"/>
      <c r="F194" s="100"/>
      <c r="G194" s="5"/>
      <c r="H194" s="5"/>
    </row>
    <row r="195" spans="1:8" x14ac:dyDescent="0.25">
      <c r="A195" s="1"/>
      <c r="B195" s="2"/>
      <c r="C195" s="1"/>
      <c r="E195" s="6"/>
      <c r="F195" s="100"/>
      <c r="G195" s="5"/>
      <c r="H195" s="5"/>
    </row>
    <row r="196" spans="1:8" x14ac:dyDescent="0.25">
      <c r="A196" s="1"/>
      <c r="B196" s="2"/>
      <c r="C196" s="1"/>
      <c r="E196" s="6"/>
      <c r="F196" s="100"/>
      <c r="G196" s="5"/>
      <c r="H196" s="5"/>
    </row>
    <row r="197" spans="1:8" x14ac:dyDescent="0.25">
      <c r="A197" s="1"/>
      <c r="B197" s="2"/>
      <c r="C197" s="1"/>
      <c r="E197" s="6"/>
      <c r="F197" s="100"/>
      <c r="G197" s="5"/>
      <c r="H197" s="5"/>
    </row>
    <row r="198" spans="1:8" x14ac:dyDescent="0.25">
      <c r="A198" s="1"/>
      <c r="B198" s="2"/>
      <c r="C198" s="1"/>
      <c r="E198" s="6"/>
      <c r="F198" s="100"/>
      <c r="G198" s="5"/>
      <c r="H198" s="5"/>
    </row>
    <row r="199" spans="1:8" x14ac:dyDescent="0.25">
      <c r="A199" s="1"/>
      <c r="B199" s="2"/>
      <c r="C199" s="1"/>
      <c r="E199" s="6"/>
      <c r="F199" s="100"/>
      <c r="G199" s="5"/>
      <c r="H199" s="5"/>
    </row>
    <row r="200" spans="1:8" x14ac:dyDescent="0.25">
      <c r="A200" s="1"/>
      <c r="B200" s="2"/>
      <c r="C200" s="1"/>
      <c r="E200" s="6"/>
      <c r="F200" s="100"/>
      <c r="G200" s="5"/>
      <c r="H200" s="5"/>
    </row>
    <row r="201" spans="1:8" x14ac:dyDescent="0.25">
      <c r="A201" s="1"/>
      <c r="B201" s="2"/>
      <c r="C201" s="1"/>
      <c r="E201" s="6"/>
      <c r="F201" s="100"/>
      <c r="G201" s="5"/>
      <c r="H201" s="5"/>
    </row>
    <row r="202" spans="1:8" x14ac:dyDescent="0.25">
      <c r="A202" s="1"/>
      <c r="B202" s="2"/>
      <c r="C202" s="1"/>
      <c r="E202" s="6"/>
      <c r="F202" s="100"/>
      <c r="G202" s="5"/>
      <c r="H202" s="5"/>
    </row>
    <row r="203" spans="1:8" x14ac:dyDescent="0.25">
      <c r="A203" s="1"/>
      <c r="B203" s="2"/>
      <c r="C203" s="1"/>
      <c r="E203" s="6"/>
      <c r="F203" s="100"/>
      <c r="G203" s="5"/>
      <c r="H203" s="5"/>
    </row>
    <row r="204" spans="1:8" x14ac:dyDescent="0.25">
      <c r="A204" s="1"/>
      <c r="B204" s="2"/>
      <c r="C204" s="1"/>
      <c r="E204" s="6"/>
      <c r="F204" s="100"/>
      <c r="G204" s="5"/>
      <c r="H204" s="5"/>
    </row>
    <row r="205" spans="1:8" x14ac:dyDescent="0.25">
      <c r="A205" s="1"/>
      <c r="B205" s="2"/>
      <c r="C205" s="1"/>
      <c r="E205" s="6"/>
      <c r="F205" s="100"/>
      <c r="G205" s="5"/>
      <c r="H205" s="5"/>
    </row>
    <row r="206" spans="1:8" x14ac:dyDescent="0.25">
      <c r="A206" s="1"/>
      <c r="B206" s="2"/>
      <c r="C206" s="1"/>
      <c r="E206" s="6"/>
      <c r="F206" s="100"/>
      <c r="G206" s="5"/>
      <c r="H206" s="5"/>
    </row>
    <row r="207" spans="1:8" x14ac:dyDescent="0.25">
      <c r="A207" s="1"/>
      <c r="B207" s="2"/>
      <c r="C207" s="1"/>
      <c r="E207" s="6"/>
      <c r="F207" s="100"/>
      <c r="G207" s="5"/>
      <c r="H207" s="5"/>
    </row>
    <row r="208" spans="1:8" x14ac:dyDescent="0.25">
      <c r="A208" s="1"/>
      <c r="B208" s="2"/>
      <c r="C208" s="1"/>
      <c r="E208" s="6"/>
      <c r="F208" s="100"/>
      <c r="G208" s="5"/>
      <c r="H208" s="5"/>
    </row>
    <row r="209" spans="1:8" x14ac:dyDescent="0.25">
      <c r="A209" s="1"/>
      <c r="B209" s="2"/>
      <c r="C209" s="1"/>
      <c r="E209" s="6"/>
      <c r="F209" s="100"/>
      <c r="G209" s="5"/>
      <c r="H209" s="5"/>
    </row>
    <row r="210" spans="1:8" x14ac:dyDescent="0.25">
      <c r="A210" s="1"/>
      <c r="B210" s="2"/>
      <c r="C210" s="1"/>
      <c r="E210" s="6"/>
      <c r="F210" s="100"/>
      <c r="G210" s="5"/>
      <c r="H210" s="5"/>
    </row>
    <row r="211" spans="1:8" x14ac:dyDescent="0.25">
      <c r="A211" s="1"/>
      <c r="B211" s="2"/>
      <c r="C211" s="1"/>
      <c r="E211" s="6"/>
      <c r="F211" s="100"/>
      <c r="G211" s="5"/>
      <c r="H211" s="5"/>
    </row>
    <row r="212" spans="1:8" x14ac:dyDescent="0.25">
      <c r="A212" s="1"/>
      <c r="B212" s="2"/>
      <c r="C212" s="1"/>
      <c r="E212" s="6"/>
      <c r="F212" s="100"/>
      <c r="G212" s="5"/>
      <c r="H212" s="5"/>
    </row>
    <row r="213" spans="1:8" x14ac:dyDescent="0.25">
      <c r="A213" s="1"/>
      <c r="B213" s="2"/>
      <c r="C213" s="1"/>
      <c r="E213" s="6"/>
      <c r="F213" s="100"/>
      <c r="G213" s="5"/>
      <c r="H213" s="5"/>
    </row>
    <row r="214" spans="1:8" x14ac:dyDescent="0.25">
      <c r="A214" s="1"/>
      <c r="B214" s="2"/>
      <c r="C214" s="1"/>
      <c r="E214" s="6"/>
      <c r="F214" s="100"/>
      <c r="G214" s="5"/>
      <c r="H214" s="5"/>
    </row>
    <row r="215" spans="1:8" x14ac:dyDescent="0.25">
      <c r="A215" s="1"/>
      <c r="B215" s="2"/>
      <c r="C215" s="1"/>
      <c r="E215" s="6"/>
      <c r="F215" s="100"/>
      <c r="G215" s="5"/>
      <c r="H215" s="5"/>
    </row>
    <row r="216" spans="1:8" x14ac:dyDescent="0.25">
      <c r="A216" s="1"/>
      <c r="B216" s="2"/>
      <c r="C216" s="1"/>
      <c r="E216" s="6"/>
      <c r="F216" s="100"/>
      <c r="G216" s="5"/>
      <c r="H216" s="5"/>
    </row>
    <row r="217" spans="1:8" x14ac:dyDescent="0.25">
      <c r="A217" s="1"/>
      <c r="B217" s="2"/>
      <c r="C217" s="1"/>
      <c r="E217" s="6"/>
      <c r="F217" s="100"/>
      <c r="G217" s="5"/>
      <c r="H217" s="5"/>
    </row>
    <row r="218" spans="1:8" x14ac:dyDescent="0.25">
      <c r="A218" s="1"/>
      <c r="B218" s="2"/>
      <c r="C218" s="1"/>
      <c r="E218" s="6"/>
      <c r="F218" s="100"/>
      <c r="G218" s="5"/>
      <c r="H218" s="5"/>
    </row>
    <row r="219" spans="1:8" x14ac:dyDescent="0.25">
      <c r="A219" s="1"/>
      <c r="B219" s="2"/>
      <c r="C219" s="1"/>
      <c r="E219" s="6"/>
      <c r="F219" s="100"/>
      <c r="G219" s="5"/>
      <c r="H219" s="5"/>
    </row>
    <row r="220" spans="1:8" x14ac:dyDescent="0.25">
      <c r="A220" s="1"/>
      <c r="B220" s="2"/>
      <c r="C220" s="1"/>
      <c r="E220" s="6"/>
      <c r="F220" s="100"/>
      <c r="G220" s="5"/>
      <c r="H220" s="5"/>
    </row>
    <row r="221" spans="1:8" x14ac:dyDescent="0.25">
      <c r="A221" s="1"/>
      <c r="B221" s="2"/>
      <c r="C221" s="1"/>
      <c r="E221" s="6"/>
      <c r="F221" s="100"/>
      <c r="G221" s="5"/>
      <c r="H221" s="5"/>
    </row>
    <row r="222" spans="1:8" x14ac:dyDescent="0.25">
      <c r="A222" s="1"/>
      <c r="B222" s="2"/>
      <c r="C222" s="1"/>
      <c r="E222" s="6"/>
      <c r="F222" s="100"/>
      <c r="G222" s="5"/>
      <c r="H222" s="5"/>
    </row>
    <row r="223" spans="1:8" x14ac:dyDescent="0.25">
      <c r="A223" s="1"/>
      <c r="B223" s="2"/>
      <c r="C223" s="1"/>
      <c r="E223" s="6"/>
      <c r="F223" s="100"/>
      <c r="G223" s="5"/>
      <c r="H223" s="5"/>
    </row>
    <row r="224" spans="1:8" x14ac:dyDescent="0.25">
      <c r="A224" s="1"/>
      <c r="B224" s="2"/>
      <c r="C224" s="1"/>
      <c r="E224" s="6"/>
      <c r="F224" s="100"/>
      <c r="G224" s="5"/>
      <c r="H224" s="5"/>
    </row>
    <row r="225" spans="1:8" x14ac:dyDescent="0.25">
      <c r="A225" s="1"/>
      <c r="B225" s="2"/>
      <c r="C225" s="1"/>
      <c r="E225" s="6"/>
      <c r="F225" s="100"/>
      <c r="G225" s="5"/>
      <c r="H225" s="5"/>
    </row>
    <row r="226" spans="1:8" x14ac:dyDescent="0.25">
      <c r="A226" s="1"/>
      <c r="B226" s="2"/>
      <c r="C226" s="1"/>
      <c r="E226" s="6"/>
      <c r="F226" s="100"/>
      <c r="G226" s="5"/>
      <c r="H226" s="5"/>
    </row>
    <row r="227" spans="1:8" x14ac:dyDescent="0.25">
      <c r="A227" s="1"/>
      <c r="B227" s="2"/>
      <c r="C227" s="1"/>
      <c r="E227" s="6"/>
      <c r="F227" s="100"/>
      <c r="G227" s="5"/>
      <c r="H227" s="5"/>
    </row>
    <row r="228" spans="1:8" x14ac:dyDescent="0.25">
      <c r="A228" s="1"/>
      <c r="B228" s="2"/>
      <c r="C228" s="1"/>
      <c r="E228" s="6"/>
      <c r="F228" s="100"/>
      <c r="G228" s="5"/>
      <c r="H228" s="5"/>
    </row>
    <row r="229" spans="1:8" x14ac:dyDescent="0.25">
      <c r="A229" s="1"/>
      <c r="B229" s="2"/>
      <c r="C229" s="1"/>
      <c r="E229" s="6"/>
      <c r="F229" s="100"/>
      <c r="G229" s="5"/>
      <c r="H229" s="5"/>
    </row>
    <row r="230" spans="1:8" x14ac:dyDescent="0.25">
      <c r="A230" s="1"/>
      <c r="B230" s="2"/>
      <c r="C230" s="1"/>
      <c r="E230" s="6"/>
      <c r="F230" s="100"/>
      <c r="G230" s="5"/>
      <c r="H230" s="5"/>
    </row>
    <row r="231" spans="1:8" x14ac:dyDescent="0.25">
      <c r="A231" s="1"/>
      <c r="B231" s="2"/>
      <c r="C231" s="1"/>
      <c r="E231" s="6"/>
      <c r="F231" s="100"/>
      <c r="G231" s="5"/>
      <c r="H231" s="5"/>
    </row>
    <row r="232" spans="1:8" x14ac:dyDescent="0.25">
      <c r="A232" s="1"/>
      <c r="B232" s="2"/>
      <c r="C232" s="1"/>
      <c r="E232" s="6"/>
      <c r="F232" s="100"/>
      <c r="G232" s="5"/>
      <c r="H232" s="5"/>
    </row>
    <row r="233" spans="1:8" x14ac:dyDescent="0.25">
      <c r="A233" s="1"/>
      <c r="B233" s="2"/>
      <c r="C233" s="1"/>
      <c r="E233" s="6"/>
      <c r="F233" s="100"/>
      <c r="G233" s="5"/>
      <c r="H233" s="5"/>
    </row>
    <row r="234" spans="1:8" x14ac:dyDescent="0.25">
      <c r="A234" s="1"/>
      <c r="B234" s="2"/>
      <c r="C234" s="1"/>
      <c r="E234" s="6"/>
      <c r="F234" s="100"/>
      <c r="G234" s="5"/>
      <c r="H234" s="5"/>
    </row>
    <row r="235" spans="1:8" x14ac:dyDescent="0.25">
      <c r="A235" s="1"/>
      <c r="B235" s="2"/>
      <c r="C235" s="1"/>
      <c r="E235" s="6"/>
      <c r="F235" s="100"/>
      <c r="G235" s="5"/>
      <c r="H235" s="5"/>
    </row>
    <row r="236" spans="1:8" x14ac:dyDescent="0.25">
      <c r="A236" s="1"/>
      <c r="B236" s="2"/>
      <c r="C236" s="1"/>
      <c r="E236" s="6"/>
      <c r="F236" s="100"/>
      <c r="G236" s="5"/>
      <c r="H236" s="5"/>
    </row>
    <row r="237" spans="1:8" x14ac:dyDescent="0.25">
      <c r="A237" s="1"/>
      <c r="B237" s="2"/>
      <c r="C237" s="1"/>
      <c r="E237" s="6"/>
      <c r="F237" s="100"/>
      <c r="G237" s="5"/>
      <c r="H237" s="5"/>
    </row>
    <row r="238" spans="1:8" x14ac:dyDescent="0.25">
      <c r="A238" s="1"/>
      <c r="B238" s="2"/>
      <c r="C238" s="1"/>
      <c r="E238" s="6"/>
      <c r="F238" s="100"/>
      <c r="G238" s="5"/>
      <c r="H238" s="5"/>
    </row>
    <row r="239" spans="1:8" x14ac:dyDescent="0.25">
      <c r="A239" s="1"/>
      <c r="B239" s="2"/>
      <c r="C239" s="1"/>
      <c r="E239" s="6"/>
      <c r="F239" s="100"/>
      <c r="G239" s="5"/>
      <c r="H239" s="5"/>
    </row>
    <row r="240" spans="1:8" x14ac:dyDescent="0.25">
      <c r="A240" s="1"/>
      <c r="B240" s="2"/>
      <c r="C240" s="1"/>
      <c r="E240" s="6"/>
      <c r="F240" s="100"/>
      <c r="G240" s="5"/>
      <c r="H240" s="5"/>
    </row>
    <row r="241" spans="1:8" x14ac:dyDescent="0.25">
      <c r="A241" s="1"/>
      <c r="B241" s="2"/>
      <c r="C241" s="1"/>
      <c r="E241" s="6"/>
      <c r="F241" s="100"/>
      <c r="G241" s="5"/>
      <c r="H241" s="5"/>
    </row>
    <row r="242" spans="1:8" x14ac:dyDescent="0.25">
      <c r="A242" s="1"/>
      <c r="B242" s="2"/>
      <c r="C242" s="1"/>
      <c r="E242" s="6"/>
      <c r="F242" s="100"/>
      <c r="G242" s="5"/>
      <c r="H242" s="5"/>
    </row>
    <row r="243" spans="1:8" x14ac:dyDescent="0.25">
      <c r="A243" s="1"/>
      <c r="B243" s="2"/>
      <c r="C243" s="1"/>
      <c r="E243" s="6"/>
      <c r="F243" s="100"/>
      <c r="G243" s="5"/>
      <c r="H243" s="5"/>
    </row>
    <row r="244" spans="1:8" x14ac:dyDescent="0.25">
      <c r="A244" s="1"/>
      <c r="B244" s="2"/>
      <c r="C244" s="1"/>
      <c r="E244" s="6"/>
      <c r="F244" s="100"/>
      <c r="G244" s="5"/>
      <c r="H244" s="5"/>
    </row>
    <row r="245" spans="1:8" x14ac:dyDescent="0.25">
      <c r="A245" s="1"/>
      <c r="B245" s="2"/>
      <c r="C245" s="1"/>
      <c r="E245" s="6"/>
      <c r="F245" s="100"/>
      <c r="G245" s="5"/>
      <c r="H245" s="5"/>
    </row>
    <row r="246" spans="1:8" x14ac:dyDescent="0.25">
      <c r="A246" s="1"/>
      <c r="B246" s="2"/>
      <c r="C246" s="1"/>
      <c r="E246" s="6"/>
      <c r="F246" s="100"/>
      <c r="G246" s="5"/>
      <c r="H246" s="5"/>
    </row>
    <row r="247" spans="1:8" x14ac:dyDescent="0.25">
      <c r="A247" s="1"/>
      <c r="B247" s="2"/>
      <c r="C247" s="1"/>
      <c r="E247" s="6"/>
      <c r="F247" s="100"/>
      <c r="G247" s="5"/>
      <c r="H247" s="5"/>
    </row>
    <row r="248" spans="1:8" x14ac:dyDescent="0.25">
      <c r="A248" s="1"/>
      <c r="B248" s="2"/>
      <c r="C248" s="1"/>
      <c r="E248" s="6"/>
      <c r="F248" s="100"/>
      <c r="G248" s="5"/>
      <c r="H248" s="5"/>
    </row>
    <row r="249" spans="1:8" x14ac:dyDescent="0.25">
      <c r="A249" s="1"/>
      <c r="B249" s="2"/>
      <c r="C249" s="1"/>
      <c r="E249" s="6"/>
      <c r="F249" s="100"/>
      <c r="G249" s="5"/>
      <c r="H249" s="5"/>
    </row>
    <row r="250" spans="1:8" x14ac:dyDescent="0.25">
      <c r="A250" s="1"/>
      <c r="B250" s="2"/>
      <c r="C250" s="1"/>
      <c r="E250" s="6"/>
      <c r="F250" s="100"/>
      <c r="G250" s="5"/>
      <c r="H250" s="5"/>
    </row>
    <row r="251" spans="1:8" x14ac:dyDescent="0.25">
      <c r="A251" s="1"/>
      <c r="B251" s="2"/>
      <c r="C251" s="1"/>
      <c r="E251" s="6"/>
      <c r="F251" s="100"/>
      <c r="G251" s="5"/>
      <c r="H251" s="5"/>
    </row>
    <row r="252" spans="1:8" x14ac:dyDescent="0.25">
      <c r="A252" s="1"/>
      <c r="B252" s="2"/>
      <c r="C252" s="1"/>
      <c r="E252" s="6"/>
      <c r="F252" s="100"/>
      <c r="G252" s="5"/>
      <c r="H252" s="5"/>
    </row>
    <row r="253" spans="1:8" x14ac:dyDescent="0.25">
      <c r="A253" s="1"/>
      <c r="B253" s="2"/>
      <c r="C253" s="1"/>
      <c r="E253" s="6"/>
      <c r="F253" s="100"/>
      <c r="G253" s="5"/>
      <c r="H253" s="5"/>
    </row>
    <row r="254" spans="1:8" x14ac:dyDescent="0.25">
      <c r="A254" s="1"/>
      <c r="B254" s="2"/>
      <c r="C254" s="1"/>
      <c r="E254" s="6"/>
      <c r="F254" s="100"/>
      <c r="G254" s="5"/>
      <c r="H254" s="5"/>
    </row>
    <row r="255" spans="1:8" x14ac:dyDescent="0.25">
      <c r="A255" s="1"/>
      <c r="B255" s="2"/>
      <c r="C255" s="1"/>
      <c r="E255" s="6"/>
      <c r="F255" s="100"/>
      <c r="G255" s="5"/>
      <c r="H255" s="5"/>
    </row>
    <row r="256" spans="1:8" x14ac:dyDescent="0.25">
      <c r="A256" s="1"/>
      <c r="B256" s="2"/>
      <c r="C256" s="1"/>
      <c r="E256" s="6"/>
      <c r="F256" s="100"/>
      <c r="G256" s="5"/>
      <c r="H256" s="5"/>
    </row>
    <row r="257" spans="1:8" x14ac:dyDescent="0.25">
      <c r="A257" s="1"/>
      <c r="B257" s="2"/>
      <c r="C257" s="1"/>
      <c r="E257" s="6"/>
      <c r="F257" s="100"/>
      <c r="G257" s="5"/>
      <c r="H257" s="5"/>
    </row>
    <row r="258" spans="1:8" x14ac:dyDescent="0.25">
      <c r="A258" s="1"/>
      <c r="B258" s="2"/>
      <c r="C258" s="1"/>
      <c r="E258" s="6"/>
      <c r="F258" s="100"/>
      <c r="G258" s="5"/>
      <c r="H258" s="5"/>
    </row>
    <row r="259" spans="1:8" x14ac:dyDescent="0.25">
      <c r="A259" s="1"/>
      <c r="B259" s="2"/>
      <c r="C259" s="1"/>
      <c r="E259" s="6"/>
      <c r="F259" s="100"/>
      <c r="G259" s="5"/>
      <c r="H259" s="5"/>
    </row>
    <row r="260" spans="1:8" x14ac:dyDescent="0.25">
      <c r="A260" s="1"/>
      <c r="B260" s="2"/>
      <c r="C260" s="1"/>
      <c r="E260" s="6"/>
      <c r="F260" s="100"/>
      <c r="G260" s="5"/>
      <c r="H260" s="5"/>
    </row>
    <row r="261" spans="1:8" x14ac:dyDescent="0.25">
      <c r="A261" s="1"/>
      <c r="B261" s="2"/>
      <c r="C261" s="1"/>
      <c r="E261" s="6"/>
      <c r="F261" s="100"/>
      <c r="G261" s="5"/>
      <c r="H261" s="5"/>
    </row>
    <row r="262" spans="1:8" x14ac:dyDescent="0.25">
      <c r="A262" s="1"/>
      <c r="B262" s="2"/>
      <c r="C262" s="1"/>
      <c r="E262" s="6"/>
      <c r="F262" s="100"/>
      <c r="G262" s="5"/>
      <c r="H262" s="5"/>
    </row>
    <row r="263" spans="1:8" x14ac:dyDescent="0.25">
      <c r="A263" s="1"/>
      <c r="B263" s="2"/>
      <c r="C263" s="1"/>
      <c r="E263" s="6"/>
      <c r="F263" s="100"/>
      <c r="G263" s="5"/>
      <c r="H263" s="5"/>
    </row>
    <row r="264" spans="1:8" x14ac:dyDescent="0.25">
      <c r="A264" s="1"/>
      <c r="B264" s="2"/>
      <c r="C264" s="1"/>
      <c r="E264" s="6"/>
      <c r="F264" s="100"/>
      <c r="G264" s="5"/>
      <c r="H264" s="5"/>
    </row>
    <row r="265" spans="1:8" x14ac:dyDescent="0.25">
      <c r="A265" s="1"/>
      <c r="B265" s="2"/>
      <c r="C265" s="1"/>
      <c r="E265" s="6"/>
      <c r="F265" s="100"/>
      <c r="G265" s="5"/>
      <c r="H265" s="5"/>
    </row>
    <row r="266" spans="1:8" x14ac:dyDescent="0.25">
      <c r="A266" s="1"/>
      <c r="B266" s="2"/>
      <c r="C266" s="1"/>
      <c r="E266" s="6"/>
      <c r="F266" s="100"/>
      <c r="G266" s="5"/>
      <c r="H266" s="5"/>
    </row>
    <row r="267" spans="1:8" x14ac:dyDescent="0.25">
      <c r="A267" s="1"/>
      <c r="B267" s="2"/>
      <c r="C267" s="1"/>
      <c r="E267" s="6"/>
      <c r="F267" s="100"/>
      <c r="G267" s="5"/>
      <c r="H267" s="5"/>
    </row>
    <row r="268" spans="1:8" x14ac:dyDescent="0.25">
      <c r="A268" s="1"/>
      <c r="B268" s="2"/>
      <c r="C268" s="1"/>
      <c r="E268" s="6"/>
      <c r="F268" s="100"/>
      <c r="G268" s="5"/>
      <c r="H268" s="5"/>
    </row>
    <row r="269" spans="1:8" x14ac:dyDescent="0.25">
      <c r="A269" s="1"/>
      <c r="B269" s="2"/>
      <c r="C269" s="1"/>
      <c r="E269" s="6"/>
      <c r="F269" s="100"/>
      <c r="G269" s="5"/>
      <c r="H269" s="5"/>
    </row>
    <row r="270" spans="1:8" x14ac:dyDescent="0.25">
      <c r="A270" s="1"/>
      <c r="B270" s="2"/>
      <c r="C270" s="1"/>
      <c r="E270" s="6"/>
      <c r="F270" s="100"/>
      <c r="G270" s="5"/>
      <c r="H270" s="5"/>
    </row>
    <row r="271" spans="1:8" x14ac:dyDescent="0.25">
      <c r="A271" s="1"/>
      <c r="B271" s="2"/>
      <c r="C271" s="1"/>
      <c r="E271" s="6"/>
      <c r="F271" s="100"/>
      <c r="G271" s="5"/>
      <c r="H271" s="5"/>
    </row>
    <row r="272" spans="1:8" x14ac:dyDescent="0.25">
      <c r="A272" s="1"/>
      <c r="B272" s="2"/>
      <c r="C272" s="1"/>
      <c r="E272" s="6"/>
      <c r="F272" s="100"/>
      <c r="G272" s="5"/>
      <c r="H272" s="5"/>
    </row>
    <row r="273" spans="1:8" x14ac:dyDescent="0.25">
      <c r="A273" s="1"/>
      <c r="B273" s="2"/>
      <c r="C273" s="1"/>
      <c r="E273" s="6"/>
      <c r="F273" s="100"/>
      <c r="G273" s="5"/>
      <c r="H273" s="5"/>
    </row>
    <row r="274" spans="1:8" x14ac:dyDescent="0.25">
      <c r="A274" s="1"/>
      <c r="B274" s="2"/>
      <c r="C274" s="1"/>
      <c r="E274" s="6"/>
      <c r="F274" s="100"/>
      <c r="G274" s="5"/>
      <c r="H274" s="5"/>
    </row>
    <row r="275" spans="1:8" x14ac:dyDescent="0.25">
      <c r="A275" s="1"/>
      <c r="B275" s="2"/>
      <c r="C275" s="1"/>
      <c r="E275" s="6"/>
      <c r="F275" s="100"/>
      <c r="G275" s="5"/>
      <c r="H275" s="5"/>
    </row>
    <row r="276" spans="1:8" x14ac:dyDescent="0.25">
      <c r="A276" s="1"/>
      <c r="B276" s="2"/>
      <c r="C276" s="1"/>
      <c r="E276" s="6"/>
      <c r="F276" s="100"/>
      <c r="G276" s="5"/>
      <c r="H276" s="5"/>
    </row>
    <row r="277" spans="1:8" x14ac:dyDescent="0.25">
      <c r="A277" s="1"/>
      <c r="B277" s="2"/>
      <c r="C277" s="1"/>
      <c r="E277" s="6"/>
      <c r="F277" s="100"/>
      <c r="G277" s="5"/>
      <c r="H277" s="5"/>
    </row>
    <row r="278" spans="1:8" x14ac:dyDescent="0.25">
      <c r="A278" s="1"/>
      <c r="B278" s="2"/>
      <c r="C278" s="1"/>
      <c r="E278" s="6"/>
      <c r="F278" s="100"/>
      <c r="G278" s="5"/>
      <c r="H278" s="5"/>
    </row>
    <row r="279" spans="1:8" x14ac:dyDescent="0.25">
      <c r="A279" s="1"/>
      <c r="B279" s="2"/>
      <c r="C279" s="1"/>
      <c r="E279" s="6"/>
      <c r="F279" s="100"/>
      <c r="G279" s="5"/>
      <c r="H279" s="5"/>
    </row>
    <row r="280" spans="1:8" x14ac:dyDescent="0.25">
      <c r="A280" s="1"/>
      <c r="B280" s="2"/>
      <c r="C280" s="1"/>
      <c r="E280" s="6"/>
      <c r="F280" s="100"/>
      <c r="G280" s="5"/>
      <c r="H280" s="5"/>
    </row>
    <row r="281" spans="1:8" x14ac:dyDescent="0.25">
      <c r="A281" s="1"/>
      <c r="B281" s="2"/>
      <c r="C281" s="1"/>
      <c r="E281" s="6"/>
      <c r="F281" s="100"/>
      <c r="G281" s="5"/>
      <c r="H281" s="5"/>
    </row>
    <row r="282" spans="1:8" x14ac:dyDescent="0.25">
      <c r="A282" s="1"/>
      <c r="B282" s="2"/>
      <c r="C282" s="1"/>
      <c r="E282" s="6"/>
      <c r="F282" s="100"/>
      <c r="G282" s="5"/>
      <c r="H282" s="5"/>
    </row>
    <row r="283" spans="1:8" x14ac:dyDescent="0.25">
      <c r="A283" s="1"/>
      <c r="B283" s="2"/>
      <c r="C283" s="1"/>
      <c r="E283" s="6"/>
      <c r="F283" s="100"/>
      <c r="G283" s="5"/>
      <c r="H283" s="5"/>
    </row>
    <row r="284" spans="1:8" x14ac:dyDescent="0.25">
      <c r="A284" s="1"/>
      <c r="B284" s="2"/>
      <c r="C284" s="1"/>
      <c r="E284" s="6"/>
      <c r="F284" s="100"/>
      <c r="G284" s="5"/>
      <c r="H284" s="5"/>
    </row>
    <row r="285" spans="1:8" x14ac:dyDescent="0.25">
      <c r="A285" s="1"/>
      <c r="B285" s="2"/>
      <c r="C285" s="1"/>
      <c r="E285" s="6"/>
      <c r="F285" s="100"/>
      <c r="G285" s="5"/>
      <c r="H285" s="5"/>
    </row>
    <row r="286" spans="1:8" x14ac:dyDescent="0.25">
      <c r="A286" s="1"/>
      <c r="B286" s="2"/>
      <c r="C286" s="1"/>
      <c r="E286" s="6"/>
      <c r="F286" s="100"/>
      <c r="G286" s="5"/>
      <c r="H286" s="5"/>
    </row>
    <row r="287" spans="1:8" x14ac:dyDescent="0.25">
      <c r="A287" s="1"/>
      <c r="B287" s="2"/>
      <c r="C287" s="1"/>
      <c r="E287" s="6"/>
      <c r="F287" s="100"/>
      <c r="G287" s="5"/>
      <c r="H287" s="5"/>
    </row>
    <row r="288" spans="1:8" x14ac:dyDescent="0.25">
      <c r="A288" s="1"/>
      <c r="B288" s="2"/>
      <c r="C288" s="1"/>
      <c r="E288" s="6"/>
      <c r="F288" s="100"/>
      <c r="G288" s="5"/>
      <c r="H288" s="5"/>
    </row>
    <row r="289" spans="1:8" x14ac:dyDescent="0.25">
      <c r="A289" s="1"/>
      <c r="B289" s="2"/>
      <c r="C289" s="1"/>
      <c r="E289" s="6"/>
      <c r="F289" s="100"/>
      <c r="G289" s="5"/>
      <c r="H289" s="5"/>
    </row>
    <row r="290" spans="1:8" x14ac:dyDescent="0.25">
      <c r="A290" s="1"/>
      <c r="B290" s="2"/>
      <c r="C290" s="1"/>
      <c r="E290" s="6"/>
      <c r="F290" s="100"/>
      <c r="G290" s="5"/>
      <c r="H290" s="5"/>
    </row>
    <row r="291" spans="1:8" x14ac:dyDescent="0.25">
      <c r="A291" s="1"/>
      <c r="B291" s="2"/>
      <c r="C291" s="1"/>
      <c r="E291" s="6"/>
      <c r="F291" s="100"/>
      <c r="G291" s="5"/>
      <c r="H291" s="5"/>
    </row>
    <row r="292" spans="1:8" x14ac:dyDescent="0.25">
      <c r="A292" s="1"/>
      <c r="B292" s="2"/>
      <c r="C292" s="1"/>
      <c r="E292" s="6"/>
      <c r="F292" s="100"/>
      <c r="G292" s="5"/>
      <c r="H292" s="5"/>
    </row>
    <row r="293" spans="1:8" x14ac:dyDescent="0.25">
      <c r="A293" s="1"/>
      <c r="B293" s="2"/>
      <c r="C293" s="1"/>
      <c r="E293" s="6"/>
      <c r="F293" s="100"/>
      <c r="G293" s="5"/>
      <c r="H293" s="5"/>
    </row>
    <row r="294" spans="1:8" x14ac:dyDescent="0.25">
      <c r="A294" s="1"/>
      <c r="B294" s="2"/>
      <c r="C294" s="1"/>
      <c r="E294" s="6"/>
      <c r="F294" s="100"/>
      <c r="G294" s="5"/>
      <c r="H294" s="5"/>
    </row>
    <row r="295" spans="1:8" x14ac:dyDescent="0.25">
      <c r="A295" s="1"/>
      <c r="B295" s="2"/>
      <c r="C295" s="1"/>
      <c r="E295" s="6"/>
      <c r="F295" s="100"/>
      <c r="G295" s="5"/>
      <c r="H295" s="5"/>
    </row>
    <row r="296" spans="1:8" x14ac:dyDescent="0.25">
      <c r="A296" s="1"/>
      <c r="B296" s="2"/>
      <c r="C296" s="1"/>
      <c r="E296" s="6"/>
      <c r="F296" s="100"/>
      <c r="G296" s="5"/>
      <c r="H296" s="5"/>
    </row>
    <row r="297" spans="1:8" x14ac:dyDescent="0.25">
      <c r="A297" s="1"/>
      <c r="B297" s="2"/>
      <c r="C297" s="1"/>
      <c r="E297" s="6"/>
      <c r="F297" s="100"/>
      <c r="G297" s="5"/>
      <c r="H297" s="5"/>
    </row>
    <row r="298" spans="1:8" x14ac:dyDescent="0.25">
      <c r="A298" s="1"/>
      <c r="B298" s="2"/>
      <c r="C298" s="1"/>
      <c r="E298" s="6"/>
      <c r="F298" s="100"/>
      <c r="G298" s="5"/>
      <c r="H298" s="5"/>
    </row>
    <row r="299" spans="1:8" x14ac:dyDescent="0.25">
      <c r="A299" s="1"/>
      <c r="B299" s="2"/>
      <c r="C299" s="1"/>
      <c r="E299" s="6"/>
      <c r="F299" s="100"/>
      <c r="G299" s="5"/>
      <c r="H299" s="5"/>
    </row>
    <row r="300" spans="1:8" x14ac:dyDescent="0.25">
      <c r="A300" s="1"/>
      <c r="B300" s="2"/>
      <c r="C300" s="1"/>
      <c r="E300" s="6"/>
      <c r="F300" s="100"/>
      <c r="G300" s="5"/>
      <c r="H300" s="5"/>
    </row>
    <row r="301" spans="1:8" x14ac:dyDescent="0.25">
      <c r="A301" s="1"/>
      <c r="B301" s="2"/>
      <c r="C301" s="1"/>
      <c r="E301" s="6"/>
      <c r="F301" s="100"/>
      <c r="G301" s="5"/>
      <c r="H301" s="5"/>
    </row>
    <row r="302" spans="1:8" x14ac:dyDescent="0.25">
      <c r="A302" s="1"/>
      <c r="B302" s="2"/>
      <c r="C302" s="1"/>
      <c r="E302" s="6"/>
      <c r="F302" s="100"/>
      <c r="G302" s="5"/>
      <c r="H302" s="5"/>
    </row>
    <row r="303" spans="1:8" x14ac:dyDescent="0.25">
      <c r="A303" s="1"/>
      <c r="B303" s="2"/>
      <c r="C303" s="1"/>
      <c r="E303" s="6"/>
      <c r="F303" s="100"/>
      <c r="G303" s="5"/>
      <c r="H303" s="5"/>
    </row>
    <row r="304" spans="1:8" x14ac:dyDescent="0.25">
      <c r="A304" s="1"/>
      <c r="B304" s="2"/>
      <c r="C304" s="1"/>
      <c r="E304" s="6"/>
      <c r="F304" s="100"/>
      <c r="G304" s="5"/>
      <c r="H304" s="5"/>
    </row>
    <row r="305" spans="1:8" x14ac:dyDescent="0.25">
      <c r="A305" s="1"/>
      <c r="B305" s="2"/>
      <c r="C305" s="1"/>
      <c r="E305" s="6"/>
      <c r="F305" s="100"/>
      <c r="G305" s="5"/>
      <c r="H305" s="5"/>
    </row>
    <row r="306" spans="1:8" x14ac:dyDescent="0.25">
      <c r="A306" s="1"/>
      <c r="B306" s="2"/>
      <c r="C306" s="1"/>
      <c r="E306" s="6"/>
      <c r="F306" s="100"/>
      <c r="G306" s="5"/>
      <c r="H306" s="5"/>
    </row>
    <row r="307" spans="1:8" x14ac:dyDescent="0.25">
      <c r="A307" s="1"/>
      <c r="B307" s="2"/>
      <c r="C307" s="1"/>
      <c r="E307" s="6"/>
      <c r="F307" s="100"/>
      <c r="G307" s="5"/>
      <c r="H307" s="5"/>
    </row>
    <row r="308" spans="1:8" x14ac:dyDescent="0.25">
      <c r="A308" s="1"/>
      <c r="B308" s="2"/>
      <c r="C308" s="1"/>
      <c r="E308" s="6"/>
      <c r="F308" s="100"/>
      <c r="G308" s="5"/>
      <c r="H308" s="5"/>
    </row>
    <row r="309" spans="1:8" x14ac:dyDescent="0.25">
      <c r="A309" s="1"/>
      <c r="B309" s="2"/>
      <c r="C309" s="1"/>
      <c r="E309" s="6"/>
      <c r="F309" s="100"/>
      <c r="G309" s="5"/>
      <c r="H309" s="5"/>
    </row>
    <row r="310" spans="1:8" x14ac:dyDescent="0.25">
      <c r="A310" s="1"/>
      <c r="B310" s="2"/>
      <c r="C310" s="1"/>
      <c r="E310" s="6"/>
      <c r="F310" s="100"/>
      <c r="G310" s="5"/>
      <c r="H310" s="5"/>
    </row>
    <row r="311" spans="1:8" x14ac:dyDescent="0.25">
      <c r="A311" s="1"/>
      <c r="B311" s="2"/>
      <c r="C311" s="1"/>
      <c r="E311" s="6"/>
      <c r="F311" s="100"/>
      <c r="G311" s="5"/>
      <c r="H311" s="5"/>
    </row>
    <row r="312" spans="1:8" x14ac:dyDescent="0.25">
      <c r="A312" s="1"/>
      <c r="B312" s="2"/>
      <c r="C312" s="1"/>
      <c r="E312" s="6"/>
      <c r="F312" s="100"/>
      <c r="G312" s="5"/>
      <c r="H312" s="5"/>
    </row>
    <row r="313" spans="1:8" x14ac:dyDescent="0.25">
      <c r="A313" s="1"/>
      <c r="B313" s="2"/>
      <c r="C313" s="1"/>
      <c r="E313" s="6"/>
      <c r="F313" s="100"/>
      <c r="G313" s="5"/>
      <c r="H313" s="5"/>
    </row>
    <row r="314" spans="1:8" x14ac:dyDescent="0.25">
      <c r="A314" s="1"/>
      <c r="B314" s="2"/>
      <c r="C314" s="1"/>
      <c r="E314" s="6"/>
      <c r="F314" s="100"/>
      <c r="G314" s="5"/>
      <c r="H314" s="5"/>
    </row>
    <row r="315" spans="1:8" x14ac:dyDescent="0.25">
      <c r="A315" s="1"/>
      <c r="B315" s="2"/>
      <c r="C315" s="1"/>
      <c r="E315" s="6"/>
      <c r="F315" s="100"/>
      <c r="G315" s="5"/>
      <c r="H315" s="5"/>
    </row>
    <row r="316" spans="1:8" x14ac:dyDescent="0.25">
      <c r="A316" s="1"/>
      <c r="B316" s="2"/>
      <c r="C316" s="1"/>
      <c r="E316" s="6"/>
      <c r="F316" s="100"/>
      <c r="G316" s="5"/>
      <c r="H316" s="5"/>
    </row>
    <row r="317" spans="1:8" x14ac:dyDescent="0.25">
      <c r="A317" s="1"/>
      <c r="B317" s="2"/>
      <c r="C317" s="1"/>
      <c r="E317" s="6"/>
      <c r="F317" s="100"/>
      <c r="G317" s="5"/>
      <c r="H317" s="5"/>
    </row>
    <row r="318" spans="1:8" x14ac:dyDescent="0.25">
      <c r="A318" s="1"/>
      <c r="B318" s="2"/>
      <c r="C318" s="1"/>
      <c r="E318" s="6"/>
      <c r="F318" s="100"/>
      <c r="G318" s="5"/>
      <c r="H318" s="5"/>
    </row>
    <row r="319" spans="1:8" x14ac:dyDescent="0.25">
      <c r="A319" s="1"/>
      <c r="B319" s="2"/>
      <c r="C319" s="1"/>
      <c r="E319" s="6"/>
      <c r="F319" s="100"/>
      <c r="G319" s="5"/>
      <c r="H319" s="5"/>
    </row>
    <row r="320" spans="1:8" x14ac:dyDescent="0.25">
      <c r="A320" s="1"/>
      <c r="B320" s="2"/>
      <c r="C320" s="1"/>
      <c r="E320" s="6"/>
      <c r="F320" s="100"/>
      <c r="G320" s="5"/>
      <c r="H320" s="5"/>
    </row>
    <row r="321" spans="1:8" x14ac:dyDescent="0.25">
      <c r="A321" s="1"/>
      <c r="B321" s="2"/>
      <c r="C321" s="1"/>
      <c r="E321" s="6"/>
      <c r="F321" s="100"/>
      <c r="G321" s="5"/>
      <c r="H321" s="5"/>
    </row>
    <row r="322" spans="1:8" x14ac:dyDescent="0.25">
      <c r="A322" s="1"/>
      <c r="B322" s="2"/>
      <c r="C322" s="1"/>
      <c r="E322" s="6"/>
      <c r="F322" s="100"/>
      <c r="G322" s="5"/>
      <c r="H322" s="5"/>
    </row>
    <row r="323" spans="1:8" x14ac:dyDescent="0.25">
      <c r="A323" s="1"/>
      <c r="B323" s="2"/>
      <c r="C323" s="1"/>
      <c r="E323" s="6"/>
      <c r="F323" s="100"/>
      <c r="G323" s="5"/>
      <c r="H323" s="5"/>
    </row>
    <row r="324" spans="1:8" x14ac:dyDescent="0.25">
      <c r="A324" s="1"/>
      <c r="B324" s="2"/>
      <c r="C324" s="1"/>
      <c r="E324" s="6"/>
      <c r="F324" s="100"/>
      <c r="G324" s="5"/>
      <c r="H324" s="5"/>
    </row>
    <row r="325" spans="1:8" x14ac:dyDescent="0.25">
      <c r="A325" s="1"/>
      <c r="B325" s="2"/>
      <c r="C325" s="1"/>
      <c r="E325" s="6"/>
      <c r="F325" s="100"/>
      <c r="G325" s="5"/>
      <c r="H325" s="5"/>
    </row>
    <row r="326" spans="1:8" x14ac:dyDescent="0.25">
      <c r="A326" s="1"/>
      <c r="B326" s="2"/>
      <c r="C326" s="1"/>
      <c r="E326" s="6"/>
      <c r="F326" s="100"/>
      <c r="G326" s="5"/>
      <c r="H326" s="5"/>
    </row>
    <row r="327" spans="1:8" x14ac:dyDescent="0.25">
      <c r="A327" s="1"/>
      <c r="B327" s="2"/>
      <c r="C327" s="1"/>
      <c r="E327" s="6"/>
      <c r="F327" s="100"/>
      <c r="G327" s="5"/>
      <c r="H327" s="5"/>
    </row>
    <row r="328" spans="1:8" x14ac:dyDescent="0.25">
      <c r="A328" s="1"/>
      <c r="B328" s="2"/>
      <c r="C328" s="1"/>
      <c r="E328" s="6"/>
      <c r="F328" s="100"/>
      <c r="G328" s="5"/>
      <c r="H328" s="5"/>
    </row>
    <row r="329" spans="1:8" x14ac:dyDescent="0.25">
      <c r="A329" s="1"/>
      <c r="B329" s="2"/>
      <c r="C329" s="1"/>
      <c r="E329" s="6"/>
      <c r="F329" s="100"/>
      <c r="G329" s="5"/>
      <c r="H329" s="5"/>
    </row>
    <row r="330" spans="1:8" x14ac:dyDescent="0.25">
      <c r="A330" s="1"/>
      <c r="B330" s="2"/>
      <c r="C330" s="1"/>
      <c r="E330" s="6"/>
      <c r="F330" s="100"/>
      <c r="G330" s="5"/>
      <c r="H330" s="5"/>
    </row>
    <row r="331" spans="1:8" x14ac:dyDescent="0.25">
      <c r="A331" s="1"/>
      <c r="B331" s="2"/>
      <c r="C331" s="1"/>
      <c r="E331" s="6"/>
      <c r="F331" s="100"/>
      <c r="G331" s="5"/>
      <c r="H331" s="5"/>
    </row>
    <row r="332" spans="1:8" x14ac:dyDescent="0.25">
      <c r="A332" s="1"/>
      <c r="B332" s="2"/>
      <c r="C332" s="1"/>
      <c r="E332" s="6"/>
      <c r="F332" s="100"/>
      <c r="G332" s="5"/>
      <c r="H332" s="5"/>
    </row>
    <row r="333" spans="1:8" x14ac:dyDescent="0.25">
      <c r="A333" s="1"/>
      <c r="B333" s="2"/>
      <c r="C333" s="1"/>
      <c r="E333" s="6"/>
      <c r="F333" s="100"/>
      <c r="G333" s="5"/>
      <c r="H333" s="5"/>
    </row>
    <row r="334" spans="1:8" x14ac:dyDescent="0.25">
      <c r="A334" s="1"/>
      <c r="B334" s="2"/>
      <c r="C334" s="1"/>
      <c r="E334" s="6"/>
      <c r="F334" s="100"/>
      <c r="G334" s="5"/>
      <c r="H334" s="5"/>
    </row>
    <row r="335" spans="1:8" x14ac:dyDescent="0.25">
      <c r="A335" s="1"/>
      <c r="B335" s="2"/>
      <c r="C335" s="1"/>
      <c r="E335" s="6"/>
      <c r="F335" s="100"/>
      <c r="G335" s="5"/>
      <c r="H335" s="5"/>
    </row>
    <row r="336" spans="1:8" x14ac:dyDescent="0.25">
      <c r="A336" s="1"/>
      <c r="B336" s="2"/>
      <c r="C336" s="1"/>
      <c r="E336" s="6"/>
      <c r="F336" s="100"/>
      <c r="G336" s="5"/>
      <c r="H336" s="5"/>
    </row>
    <row r="337" spans="1:8" x14ac:dyDescent="0.25">
      <c r="A337" s="1"/>
      <c r="B337" s="2"/>
      <c r="C337" s="1"/>
      <c r="E337" s="6"/>
      <c r="F337" s="100"/>
      <c r="G337" s="5"/>
      <c r="H337" s="5"/>
    </row>
    <row r="338" spans="1:8" x14ac:dyDescent="0.25">
      <c r="A338" s="1"/>
      <c r="B338" s="2"/>
      <c r="C338" s="1"/>
      <c r="E338" s="6"/>
      <c r="F338" s="100"/>
      <c r="G338" s="5"/>
      <c r="H338" s="5"/>
    </row>
    <row r="339" spans="1:8" x14ac:dyDescent="0.25">
      <c r="A339" s="1"/>
      <c r="B339" s="2"/>
      <c r="C339" s="1"/>
      <c r="E339" s="6"/>
      <c r="F339" s="100"/>
      <c r="G339" s="5"/>
      <c r="H339" s="5"/>
    </row>
    <row r="340" spans="1:8" x14ac:dyDescent="0.25">
      <c r="A340" s="1"/>
      <c r="B340" s="2"/>
      <c r="C340" s="1"/>
      <c r="E340" s="6"/>
      <c r="F340" s="100"/>
      <c r="G340" s="5"/>
      <c r="H340" s="5"/>
    </row>
    <row r="341" spans="1:8" x14ac:dyDescent="0.25">
      <c r="A341" s="1"/>
      <c r="B341" s="2"/>
      <c r="C341" s="1"/>
      <c r="E341" s="6"/>
      <c r="F341" s="100"/>
      <c r="G341" s="5"/>
      <c r="H341" s="5"/>
    </row>
    <row r="342" spans="1:8" x14ac:dyDescent="0.25">
      <c r="A342" s="1"/>
      <c r="B342" s="2"/>
      <c r="C342" s="1"/>
      <c r="E342" s="6"/>
      <c r="F342" s="100"/>
      <c r="G342" s="5"/>
      <c r="H342" s="5"/>
    </row>
    <row r="343" spans="1:8" x14ac:dyDescent="0.25">
      <c r="A343" s="1"/>
      <c r="B343" s="2"/>
      <c r="C343" s="1"/>
      <c r="E343" s="6"/>
      <c r="F343" s="100"/>
      <c r="G343" s="5"/>
      <c r="H343" s="5"/>
    </row>
    <row r="344" spans="1:8" x14ac:dyDescent="0.25">
      <c r="A344" s="1"/>
      <c r="B344" s="2"/>
      <c r="C344" s="1"/>
      <c r="E344" s="6"/>
      <c r="F344" s="100"/>
      <c r="G344" s="5"/>
      <c r="H344" s="5"/>
    </row>
    <row r="345" spans="1:8" x14ac:dyDescent="0.25">
      <c r="A345" s="1"/>
      <c r="B345" s="2"/>
      <c r="C345" s="1"/>
      <c r="E345" s="6"/>
      <c r="F345" s="100"/>
      <c r="G345" s="5"/>
      <c r="H345" s="5"/>
    </row>
    <row r="346" spans="1:8" x14ac:dyDescent="0.25">
      <c r="A346" s="1"/>
      <c r="B346" s="2"/>
      <c r="C346" s="1"/>
      <c r="E346" s="6"/>
      <c r="F346" s="100"/>
      <c r="G346" s="5"/>
      <c r="H346" s="5"/>
    </row>
    <row r="347" spans="1:8" x14ac:dyDescent="0.25">
      <c r="A347" s="1"/>
      <c r="B347" s="2"/>
      <c r="C347" s="1"/>
      <c r="E347" s="6"/>
      <c r="F347" s="100"/>
      <c r="G347" s="5"/>
      <c r="H347" s="5"/>
    </row>
    <row r="348" spans="1:8" x14ac:dyDescent="0.25">
      <c r="A348" s="1"/>
      <c r="B348" s="2"/>
      <c r="C348" s="1"/>
      <c r="E348" s="6"/>
      <c r="F348" s="100"/>
      <c r="G348" s="5"/>
      <c r="H348" s="5"/>
    </row>
    <row r="349" spans="1:8" x14ac:dyDescent="0.25">
      <c r="A349" s="1"/>
      <c r="B349" s="2"/>
      <c r="C349" s="1"/>
      <c r="E349" s="6"/>
      <c r="F349" s="100"/>
      <c r="G349" s="5"/>
      <c r="H349" s="5"/>
    </row>
    <row r="350" spans="1:8" x14ac:dyDescent="0.25">
      <c r="A350" s="1"/>
      <c r="B350" s="2"/>
      <c r="C350" s="1"/>
      <c r="E350" s="6"/>
      <c r="F350" s="100"/>
      <c r="G350" s="5"/>
      <c r="H350" s="5"/>
    </row>
    <row r="351" spans="1:8" x14ac:dyDescent="0.25">
      <c r="A351" s="1"/>
      <c r="B351" s="2"/>
      <c r="C351" s="1"/>
      <c r="E351" s="6"/>
      <c r="F351" s="100"/>
      <c r="G351" s="5"/>
      <c r="H351" s="5"/>
    </row>
    <row r="352" spans="1:8" x14ac:dyDescent="0.25">
      <c r="A352" s="1"/>
      <c r="B352" s="2"/>
      <c r="C352" s="1"/>
      <c r="E352" s="6"/>
      <c r="F352" s="100"/>
      <c r="G352" s="5"/>
      <c r="H352" s="5"/>
    </row>
    <row r="353" spans="1:8" x14ac:dyDescent="0.25">
      <c r="A353" s="1"/>
      <c r="B353" s="2"/>
      <c r="C353" s="1"/>
      <c r="E353" s="6"/>
      <c r="F353" s="100"/>
      <c r="G353" s="5"/>
      <c r="H353" s="5"/>
    </row>
    <row r="354" spans="1:8" x14ac:dyDescent="0.25">
      <c r="A354" s="1"/>
      <c r="B354" s="2"/>
      <c r="C354" s="1"/>
      <c r="E354" s="6"/>
      <c r="F354" s="100"/>
      <c r="G354" s="5"/>
      <c r="H354" s="5"/>
    </row>
    <row r="355" spans="1:8" x14ac:dyDescent="0.25">
      <c r="A355" s="1"/>
      <c r="B355" s="2"/>
      <c r="C355" s="1"/>
      <c r="E355" s="6"/>
      <c r="F355" s="100"/>
      <c r="G355" s="5"/>
      <c r="H355" s="5"/>
    </row>
    <row r="356" spans="1:8" x14ac:dyDescent="0.25">
      <c r="A356" s="1"/>
      <c r="B356" s="2"/>
      <c r="C356" s="1"/>
      <c r="E356" s="6"/>
      <c r="F356" s="100"/>
      <c r="G356" s="5"/>
      <c r="H356" s="5"/>
    </row>
    <row r="357" spans="1:8" x14ac:dyDescent="0.25">
      <c r="A357" s="1"/>
      <c r="B357" s="2"/>
      <c r="C357" s="1"/>
      <c r="E357" s="6"/>
      <c r="F357" s="100"/>
      <c r="G357" s="5"/>
      <c r="H357" s="5"/>
    </row>
    <row r="358" spans="1:8" x14ac:dyDescent="0.25">
      <c r="A358" s="1"/>
      <c r="B358" s="2"/>
      <c r="C358" s="1"/>
      <c r="E358" s="6"/>
      <c r="F358" s="100"/>
      <c r="G358" s="5"/>
      <c r="H358" s="5"/>
    </row>
    <row r="359" spans="1:8" x14ac:dyDescent="0.25">
      <c r="A359" s="1"/>
      <c r="B359" s="2"/>
      <c r="C359" s="1"/>
      <c r="E359" s="6"/>
      <c r="F359" s="100"/>
      <c r="G359" s="5"/>
      <c r="H359" s="5"/>
    </row>
    <row r="360" spans="1:8" x14ac:dyDescent="0.25">
      <c r="A360" s="1"/>
      <c r="B360" s="2"/>
      <c r="C360" s="1"/>
      <c r="E360" s="6"/>
      <c r="F360" s="100"/>
      <c r="G360" s="5"/>
      <c r="H360" s="5"/>
    </row>
    <row r="361" spans="1:8" x14ac:dyDescent="0.25">
      <c r="A361" s="1"/>
      <c r="B361" s="2"/>
      <c r="C361" s="1"/>
      <c r="E361" s="6"/>
      <c r="F361" s="100"/>
      <c r="G361" s="5"/>
      <c r="H361" s="5"/>
    </row>
    <row r="362" spans="1:8" x14ac:dyDescent="0.25">
      <c r="A362" s="1"/>
      <c r="B362" s="2"/>
      <c r="C362" s="1"/>
      <c r="E362" s="6"/>
      <c r="F362" s="100"/>
      <c r="G362" s="5"/>
      <c r="H362" s="5"/>
    </row>
    <row r="363" spans="1:8" x14ac:dyDescent="0.25">
      <c r="A363" s="1"/>
      <c r="B363" s="2"/>
      <c r="C363" s="1"/>
      <c r="E363" s="6"/>
      <c r="F363" s="100"/>
      <c r="G363" s="5"/>
      <c r="H363" s="5"/>
    </row>
    <row r="364" spans="1:8" x14ac:dyDescent="0.25">
      <c r="A364" s="1"/>
      <c r="B364" s="2"/>
      <c r="C364" s="1"/>
      <c r="E364" s="6"/>
      <c r="F364" s="100"/>
      <c r="G364" s="5"/>
      <c r="H364" s="5"/>
    </row>
    <row r="365" spans="1:8" x14ac:dyDescent="0.25">
      <c r="A365" s="1"/>
      <c r="B365" s="2"/>
      <c r="C365" s="1"/>
      <c r="E365" s="6"/>
      <c r="F365" s="100"/>
      <c r="G365" s="5"/>
      <c r="H365" s="5"/>
    </row>
    <row r="366" spans="1:8" x14ac:dyDescent="0.25">
      <c r="A366" s="1"/>
      <c r="B366" s="2"/>
      <c r="C366" s="1"/>
      <c r="E366" s="6"/>
      <c r="F366" s="100"/>
      <c r="G366" s="5"/>
      <c r="H366" s="5"/>
    </row>
    <row r="367" spans="1:8" x14ac:dyDescent="0.25">
      <c r="A367" s="1"/>
      <c r="B367" s="2"/>
      <c r="C367" s="1"/>
      <c r="E367" s="6"/>
      <c r="F367" s="100"/>
      <c r="G367" s="5"/>
      <c r="H367" s="5"/>
    </row>
    <row r="368" spans="1:8" x14ac:dyDescent="0.25">
      <c r="A368" s="1"/>
      <c r="B368" s="2"/>
      <c r="C368" s="1"/>
      <c r="E368" s="6"/>
      <c r="F368" s="100"/>
      <c r="G368" s="5"/>
      <c r="H368" s="5"/>
    </row>
    <row r="369" spans="1:8" x14ac:dyDescent="0.25">
      <c r="A369" s="1"/>
      <c r="B369" s="2"/>
      <c r="C369" s="1"/>
      <c r="E369" s="6"/>
      <c r="F369" s="100"/>
      <c r="G369" s="5"/>
      <c r="H369" s="5"/>
    </row>
    <row r="370" spans="1:8" x14ac:dyDescent="0.25">
      <c r="A370" s="1"/>
      <c r="B370" s="2"/>
      <c r="C370" s="1"/>
      <c r="E370" s="6"/>
      <c r="F370" s="100"/>
      <c r="G370" s="5"/>
      <c r="H370" s="5"/>
    </row>
    <row r="371" spans="1:8" x14ac:dyDescent="0.25">
      <c r="A371" s="1"/>
      <c r="B371" s="2"/>
      <c r="C371" s="1"/>
      <c r="E371" s="6"/>
      <c r="F371" s="100"/>
      <c r="G371" s="5"/>
      <c r="H371" s="5"/>
    </row>
    <row r="372" spans="1:8" x14ac:dyDescent="0.25">
      <c r="A372" s="1"/>
      <c r="B372" s="2"/>
      <c r="C372" s="1"/>
      <c r="E372" s="6"/>
      <c r="F372" s="100"/>
      <c r="G372" s="5"/>
      <c r="H372" s="5"/>
    </row>
    <row r="373" spans="1:8" x14ac:dyDescent="0.25">
      <c r="A373" s="1"/>
      <c r="B373" s="2"/>
      <c r="C373" s="1"/>
      <c r="E373" s="6"/>
      <c r="F373" s="100"/>
      <c r="G373" s="5"/>
      <c r="H373" s="5"/>
    </row>
    <row r="374" spans="1:8" x14ac:dyDescent="0.25">
      <c r="A374" s="1"/>
      <c r="B374" s="2"/>
      <c r="C374" s="1"/>
      <c r="E374" s="6"/>
      <c r="F374" s="100"/>
      <c r="G374" s="5"/>
      <c r="H374" s="5"/>
    </row>
    <row r="375" spans="1:8" x14ac:dyDescent="0.25">
      <c r="A375" s="1"/>
      <c r="B375" s="2"/>
      <c r="C375" s="1"/>
      <c r="E375" s="6"/>
      <c r="F375" s="100"/>
      <c r="G375" s="5"/>
      <c r="H375" s="5"/>
    </row>
    <row r="376" spans="1:8" x14ac:dyDescent="0.25">
      <c r="A376" s="1"/>
      <c r="B376" s="2"/>
      <c r="C376" s="1"/>
      <c r="E376" s="6"/>
      <c r="F376" s="100"/>
      <c r="G376" s="5"/>
      <c r="H376" s="5"/>
    </row>
    <row r="377" spans="1:8" x14ac:dyDescent="0.25">
      <c r="A377" s="1"/>
      <c r="B377" s="2"/>
      <c r="C377" s="1"/>
      <c r="E377" s="6"/>
      <c r="F377" s="100"/>
      <c r="G377" s="5"/>
      <c r="H377" s="5"/>
    </row>
    <row r="378" spans="1:8" x14ac:dyDescent="0.25">
      <c r="A378" s="1"/>
      <c r="B378" s="2"/>
      <c r="C378" s="1"/>
      <c r="E378" s="6"/>
      <c r="F378" s="100"/>
      <c r="G378" s="5"/>
      <c r="H378" s="5"/>
    </row>
    <row r="379" spans="1:8" x14ac:dyDescent="0.25">
      <c r="A379" s="1"/>
      <c r="B379" s="2"/>
      <c r="C379" s="1"/>
      <c r="E379" s="6"/>
      <c r="F379" s="100"/>
      <c r="G379" s="5"/>
      <c r="H379" s="5"/>
    </row>
    <row r="380" spans="1:8" x14ac:dyDescent="0.25">
      <c r="A380" s="1"/>
      <c r="B380" s="2"/>
      <c r="C380" s="1"/>
      <c r="E380" s="6"/>
      <c r="F380" s="100"/>
      <c r="G380" s="5"/>
      <c r="H380" s="5"/>
    </row>
    <row r="381" spans="1:8" x14ac:dyDescent="0.25">
      <c r="A381" s="1"/>
      <c r="B381" s="2"/>
      <c r="C381" s="1"/>
      <c r="E381" s="6"/>
      <c r="F381" s="100"/>
      <c r="G381" s="5"/>
      <c r="H381" s="5"/>
    </row>
    <row r="382" spans="1:8" x14ac:dyDescent="0.25">
      <c r="A382" s="1"/>
      <c r="B382" s="2"/>
      <c r="C382" s="1"/>
      <c r="E382" s="6"/>
      <c r="F382" s="100"/>
      <c r="G382" s="5"/>
      <c r="H382" s="5"/>
    </row>
    <row r="383" spans="1:8" x14ac:dyDescent="0.25">
      <c r="A383" s="1"/>
      <c r="B383" s="2"/>
      <c r="C383" s="1"/>
      <c r="E383" s="6"/>
      <c r="F383" s="100"/>
      <c r="G383" s="5"/>
      <c r="H383" s="5"/>
    </row>
    <row r="384" spans="1:8" x14ac:dyDescent="0.25">
      <c r="A384" s="1"/>
      <c r="B384" s="2"/>
      <c r="C384" s="1"/>
      <c r="E384" s="6"/>
      <c r="F384" s="100"/>
      <c r="G384" s="5"/>
      <c r="H384" s="5"/>
    </row>
    <row r="385" spans="1:8" x14ac:dyDescent="0.25">
      <c r="A385" s="1"/>
      <c r="B385" s="2"/>
      <c r="C385" s="1"/>
      <c r="E385" s="6"/>
      <c r="F385" s="100"/>
      <c r="G385" s="5"/>
      <c r="H385" s="5"/>
    </row>
    <row r="386" spans="1:8" x14ac:dyDescent="0.25">
      <c r="A386" s="1"/>
      <c r="B386" s="2"/>
      <c r="C386" s="1"/>
      <c r="E386" s="6"/>
      <c r="F386" s="100"/>
      <c r="G386" s="5"/>
      <c r="H386" s="5"/>
    </row>
    <row r="387" spans="1:8" x14ac:dyDescent="0.25">
      <c r="A387" s="1"/>
      <c r="B387" s="2"/>
      <c r="C387" s="1"/>
      <c r="E387" s="6"/>
      <c r="F387" s="100"/>
      <c r="G387" s="5"/>
      <c r="H387" s="5"/>
    </row>
    <row r="388" spans="1:8" x14ac:dyDescent="0.25">
      <c r="A388" s="1"/>
      <c r="B388" s="2"/>
      <c r="C388" s="1"/>
      <c r="E388" s="6"/>
      <c r="F388" s="100"/>
      <c r="G388" s="5"/>
      <c r="H388" s="5"/>
    </row>
    <row r="389" spans="1:8" x14ac:dyDescent="0.25">
      <c r="A389" s="1"/>
      <c r="B389" s="2"/>
      <c r="C389" s="1"/>
      <c r="E389" s="6"/>
      <c r="F389" s="100"/>
      <c r="G389" s="5"/>
      <c r="H389" s="5"/>
    </row>
    <row r="390" spans="1:8" x14ac:dyDescent="0.25">
      <c r="A390" s="1"/>
      <c r="B390" s="2"/>
      <c r="C390" s="1"/>
      <c r="E390" s="6"/>
      <c r="F390" s="100"/>
      <c r="G390" s="5"/>
      <c r="H390" s="5"/>
    </row>
    <row r="391" spans="1:8" x14ac:dyDescent="0.25">
      <c r="A391" s="1"/>
      <c r="B391" s="2"/>
      <c r="C391" s="1"/>
      <c r="E391" s="6"/>
      <c r="F391" s="100"/>
      <c r="G391" s="5"/>
      <c r="H391" s="5"/>
    </row>
    <row r="392" spans="1:8" x14ac:dyDescent="0.25">
      <c r="A392" s="1"/>
      <c r="B392" s="2"/>
      <c r="C392" s="1"/>
      <c r="E392" s="6"/>
      <c r="F392" s="100"/>
      <c r="G392" s="5"/>
      <c r="H392" s="5"/>
    </row>
    <row r="393" spans="1:8" x14ac:dyDescent="0.25">
      <c r="A393" s="1"/>
      <c r="B393" s="2"/>
      <c r="C393" s="1"/>
      <c r="E393" s="6"/>
      <c r="F393" s="100"/>
      <c r="G393" s="5"/>
      <c r="H393" s="5"/>
    </row>
    <row r="394" spans="1:8" x14ac:dyDescent="0.25">
      <c r="A394" s="1"/>
      <c r="B394" s="2"/>
      <c r="C394" s="1"/>
      <c r="E394" s="6"/>
      <c r="F394" s="100"/>
      <c r="G394" s="5"/>
      <c r="H394" s="5"/>
    </row>
    <row r="395" spans="1:8" x14ac:dyDescent="0.25">
      <c r="A395" s="1"/>
      <c r="B395" s="2"/>
      <c r="C395" s="1"/>
      <c r="E395" s="6"/>
      <c r="F395" s="100"/>
      <c r="G395" s="5"/>
      <c r="H395" s="5"/>
    </row>
    <row r="396" spans="1:8" x14ac:dyDescent="0.25">
      <c r="A396" s="1"/>
      <c r="B396" s="2"/>
      <c r="C396" s="1"/>
      <c r="E396" s="6"/>
      <c r="F396" s="100"/>
      <c r="G396" s="5"/>
      <c r="H396" s="5"/>
    </row>
    <row r="397" spans="1:8" x14ac:dyDescent="0.25">
      <c r="A397" s="1"/>
      <c r="B397" s="2"/>
      <c r="C397" s="1"/>
      <c r="E397" s="6"/>
      <c r="F397" s="100"/>
      <c r="G397" s="5"/>
      <c r="H397" s="5"/>
    </row>
    <row r="398" spans="1:8" x14ac:dyDescent="0.25">
      <c r="A398" s="1"/>
      <c r="B398" s="2"/>
      <c r="C398" s="1"/>
      <c r="E398" s="6"/>
      <c r="F398" s="100"/>
      <c r="G398" s="5"/>
      <c r="H398" s="5"/>
    </row>
    <row r="399" spans="1:8" x14ac:dyDescent="0.25">
      <c r="A399" s="1"/>
      <c r="B399" s="2"/>
      <c r="C399" s="1"/>
      <c r="E399" s="6"/>
      <c r="F399" s="100"/>
      <c r="G399" s="5"/>
      <c r="H399" s="5"/>
    </row>
    <row r="400" spans="1:8" x14ac:dyDescent="0.25">
      <c r="A400" s="1"/>
      <c r="B400" s="2"/>
      <c r="C400" s="1"/>
      <c r="E400" s="6"/>
      <c r="F400" s="100"/>
      <c r="G400" s="5"/>
      <c r="H400" s="5"/>
    </row>
    <row r="401" spans="1:8" x14ac:dyDescent="0.25">
      <c r="A401" s="1"/>
      <c r="B401" s="2"/>
      <c r="C401" s="1"/>
      <c r="E401" s="6"/>
      <c r="F401" s="100"/>
      <c r="G401" s="5"/>
      <c r="H401" s="5"/>
    </row>
    <row r="402" spans="1:8" x14ac:dyDescent="0.25">
      <c r="A402" s="1"/>
      <c r="B402" s="2"/>
      <c r="C402" s="1"/>
      <c r="E402" s="6"/>
      <c r="F402" s="100"/>
      <c r="G402" s="5"/>
      <c r="H402" s="5"/>
    </row>
    <row r="403" spans="1:8" x14ac:dyDescent="0.25">
      <c r="A403" s="1"/>
      <c r="B403" s="2"/>
      <c r="C403" s="1"/>
      <c r="E403" s="6"/>
      <c r="F403" s="100"/>
      <c r="G403" s="5"/>
      <c r="H403" s="5"/>
    </row>
    <row r="404" spans="1:8" x14ac:dyDescent="0.25">
      <c r="A404" s="1"/>
      <c r="B404" s="2"/>
      <c r="C404" s="1"/>
      <c r="E404" s="6"/>
      <c r="F404" s="100"/>
      <c r="G404" s="5"/>
      <c r="H404" s="5"/>
    </row>
    <row r="405" spans="1:8" x14ac:dyDescent="0.25">
      <c r="A405" s="1"/>
      <c r="B405" s="2"/>
      <c r="C405" s="1"/>
      <c r="E405" s="6"/>
      <c r="F405" s="100"/>
      <c r="G405" s="5"/>
      <c r="H405" s="5"/>
    </row>
    <row r="406" spans="1:8" x14ac:dyDescent="0.25">
      <c r="A406" s="1"/>
      <c r="B406" s="2"/>
      <c r="C406" s="1"/>
      <c r="E406" s="6"/>
      <c r="F406" s="100"/>
      <c r="G406" s="5"/>
      <c r="H406" s="5"/>
    </row>
    <row r="407" spans="1:8" x14ac:dyDescent="0.25">
      <c r="A407" s="1"/>
      <c r="B407" s="2"/>
      <c r="C407" s="1"/>
      <c r="E407" s="6"/>
      <c r="F407" s="100"/>
      <c r="G407" s="5"/>
      <c r="H407" s="5"/>
    </row>
    <row r="408" spans="1:8" x14ac:dyDescent="0.25">
      <c r="A408" s="1"/>
      <c r="B408" s="2"/>
      <c r="C408" s="1"/>
      <c r="E408" s="6"/>
      <c r="F408" s="100"/>
      <c r="G408" s="5"/>
      <c r="H408" s="5"/>
    </row>
    <row r="409" spans="1:8" x14ac:dyDescent="0.25">
      <c r="A409" s="1"/>
      <c r="B409" s="2"/>
      <c r="C409" s="1"/>
      <c r="E409" s="6"/>
      <c r="F409" s="100"/>
      <c r="G409" s="5"/>
      <c r="H409" s="5"/>
    </row>
    <row r="410" spans="1:8" x14ac:dyDescent="0.25">
      <c r="A410" s="1"/>
      <c r="B410" s="2"/>
      <c r="C410" s="1"/>
      <c r="E410" s="6"/>
      <c r="F410" s="100"/>
      <c r="G410" s="5"/>
      <c r="H410" s="5"/>
    </row>
    <row r="411" spans="1:8" x14ac:dyDescent="0.25">
      <c r="A411" s="1"/>
      <c r="B411" s="2"/>
      <c r="C411" s="1"/>
      <c r="E411" s="6"/>
      <c r="F411" s="100"/>
      <c r="G411" s="5"/>
      <c r="H411" s="5"/>
    </row>
    <row r="412" spans="1:8" x14ac:dyDescent="0.25">
      <c r="A412" s="1"/>
      <c r="B412" s="2"/>
      <c r="C412" s="1"/>
      <c r="E412" s="6"/>
      <c r="F412" s="100"/>
      <c r="G412" s="5"/>
      <c r="H412" s="5"/>
    </row>
    <row r="413" spans="1:8" x14ac:dyDescent="0.25">
      <c r="A413" s="1"/>
      <c r="B413" s="2"/>
      <c r="C413" s="1"/>
      <c r="E413" s="6"/>
      <c r="F413" s="100"/>
      <c r="G413" s="5"/>
      <c r="H413" s="5"/>
    </row>
    <row r="414" spans="1:8" x14ac:dyDescent="0.25">
      <c r="A414" s="1"/>
      <c r="B414" s="2"/>
      <c r="C414" s="1"/>
      <c r="E414" s="6"/>
      <c r="F414" s="100"/>
      <c r="G414" s="5"/>
      <c r="H414" s="5"/>
    </row>
    <row r="415" spans="1:8" x14ac:dyDescent="0.25">
      <c r="A415" s="1"/>
      <c r="B415" s="2"/>
      <c r="C415" s="1"/>
      <c r="E415" s="6"/>
      <c r="F415" s="100"/>
      <c r="G415" s="5"/>
      <c r="H415" s="5"/>
    </row>
    <row r="416" spans="1:8" x14ac:dyDescent="0.25">
      <c r="A416" s="1"/>
      <c r="B416" s="2"/>
      <c r="C416" s="1"/>
      <c r="E416" s="6"/>
      <c r="F416" s="100"/>
      <c r="G416" s="5"/>
      <c r="H416" s="5"/>
    </row>
    <row r="417" spans="1:8" x14ac:dyDescent="0.25">
      <c r="A417" s="1"/>
      <c r="B417" s="2"/>
      <c r="C417" s="1"/>
      <c r="E417" s="6"/>
      <c r="F417" s="100"/>
      <c r="G417" s="5"/>
      <c r="H417" s="5"/>
    </row>
    <row r="418" spans="1:8" x14ac:dyDescent="0.25">
      <c r="A418" s="1"/>
      <c r="B418" s="2"/>
      <c r="C418" s="1"/>
      <c r="E418" s="6"/>
      <c r="F418" s="100"/>
      <c r="G418" s="5"/>
      <c r="H418" s="5"/>
    </row>
    <row r="419" spans="1:8" x14ac:dyDescent="0.25">
      <c r="A419" s="1"/>
      <c r="B419" s="2"/>
      <c r="C419" s="1"/>
      <c r="E419" s="6"/>
      <c r="F419" s="100"/>
      <c r="G419" s="5"/>
      <c r="H419" s="5"/>
    </row>
    <row r="420" spans="1:8" x14ac:dyDescent="0.25">
      <c r="A420" s="1"/>
      <c r="B420" s="2"/>
      <c r="C420" s="1"/>
      <c r="E420" s="6"/>
      <c r="F420" s="100"/>
      <c r="G420" s="5"/>
      <c r="H420" s="5"/>
    </row>
    <row r="421" spans="1:8" x14ac:dyDescent="0.25">
      <c r="A421" s="1"/>
      <c r="B421" s="2"/>
      <c r="C421" s="1"/>
      <c r="E421" s="6"/>
      <c r="F421" s="100"/>
      <c r="G421" s="5"/>
      <c r="H421" s="5"/>
    </row>
    <row r="422" spans="1:8" x14ac:dyDescent="0.25">
      <c r="A422" s="1"/>
      <c r="B422" s="2"/>
      <c r="C422" s="1"/>
      <c r="E422" s="6"/>
      <c r="F422" s="100"/>
      <c r="G422" s="5"/>
      <c r="H422" s="5"/>
    </row>
    <row r="423" spans="1:8" x14ac:dyDescent="0.25">
      <c r="A423" s="1"/>
      <c r="B423" s="2"/>
      <c r="C423" s="1"/>
      <c r="E423" s="6"/>
      <c r="F423" s="100"/>
      <c r="G423" s="5"/>
      <c r="H423" s="5"/>
    </row>
    <row r="424" spans="1:8" x14ac:dyDescent="0.25">
      <c r="A424" s="1"/>
      <c r="B424" s="2"/>
      <c r="C424" s="1"/>
      <c r="E424" s="6"/>
      <c r="F424" s="100"/>
      <c r="G424" s="5"/>
      <c r="H424" s="5"/>
    </row>
    <row r="425" spans="1:8" x14ac:dyDescent="0.25">
      <c r="A425" s="1"/>
      <c r="B425" s="2"/>
      <c r="C425" s="1"/>
      <c r="E425" s="6"/>
      <c r="F425" s="100"/>
      <c r="G425" s="5"/>
      <c r="H425" s="5"/>
    </row>
    <row r="426" spans="1:8" x14ac:dyDescent="0.25">
      <c r="A426" s="1"/>
      <c r="B426" s="2"/>
      <c r="C426" s="1"/>
      <c r="E426" s="6"/>
      <c r="F426" s="100"/>
      <c r="G426" s="5"/>
      <c r="H426" s="5"/>
    </row>
    <row r="427" spans="1:8" x14ac:dyDescent="0.25">
      <c r="A427" s="1"/>
      <c r="B427" s="2"/>
      <c r="C427" s="1"/>
      <c r="E427" s="6"/>
      <c r="F427" s="100"/>
      <c r="G427" s="5"/>
      <c r="H427" s="5"/>
    </row>
    <row r="428" spans="1:8" x14ac:dyDescent="0.25">
      <c r="A428" s="1"/>
      <c r="B428" s="2"/>
      <c r="C428" s="1"/>
      <c r="E428" s="6"/>
      <c r="F428" s="100"/>
      <c r="G428" s="5"/>
      <c r="H428" s="5"/>
    </row>
    <row r="429" spans="1:8" x14ac:dyDescent="0.25">
      <c r="A429" s="1"/>
      <c r="B429" s="2"/>
      <c r="C429" s="1"/>
      <c r="E429" s="6"/>
      <c r="F429" s="100"/>
      <c r="G429" s="5"/>
      <c r="H429" s="5"/>
    </row>
    <row r="430" spans="1:8" x14ac:dyDescent="0.25">
      <c r="A430" s="1"/>
      <c r="B430" s="2"/>
      <c r="C430" s="1"/>
      <c r="E430" s="6"/>
      <c r="F430" s="100"/>
      <c r="G430" s="5"/>
      <c r="H430" s="5"/>
    </row>
    <row r="431" spans="1:8" x14ac:dyDescent="0.25">
      <c r="A431" s="1"/>
      <c r="B431" s="2"/>
      <c r="C431" s="1"/>
      <c r="E431" s="6"/>
      <c r="F431" s="100"/>
      <c r="G431" s="5"/>
      <c r="H431" s="5"/>
    </row>
    <row r="432" spans="1:8" x14ac:dyDescent="0.25">
      <c r="A432" s="1"/>
      <c r="B432" s="2"/>
      <c r="C432" s="1"/>
      <c r="E432" s="6"/>
      <c r="F432" s="100"/>
      <c r="G432" s="5"/>
      <c r="H432" s="5"/>
    </row>
    <row r="433" spans="1:8" x14ac:dyDescent="0.25">
      <c r="A433" s="1"/>
      <c r="B433" s="2"/>
      <c r="C433" s="1"/>
      <c r="E433" s="6"/>
      <c r="F433" s="100"/>
      <c r="G433" s="5"/>
      <c r="H433" s="5"/>
    </row>
    <row r="434" spans="1:8" x14ac:dyDescent="0.25">
      <c r="A434" s="1"/>
      <c r="B434" s="2"/>
      <c r="C434" s="1"/>
      <c r="E434" s="6"/>
      <c r="F434" s="100"/>
      <c r="G434" s="5"/>
      <c r="H434" s="5"/>
    </row>
    <row r="435" spans="1:8" x14ac:dyDescent="0.25">
      <c r="A435" s="1"/>
      <c r="B435" s="2"/>
      <c r="C435" s="1"/>
      <c r="E435" s="6"/>
      <c r="F435" s="100"/>
      <c r="G435" s="5"/>
      <c r="H435" s="5"/>
    </row>
    <row r="436" spans="1:8" x14ac:dyDescent="0.25">
      <c r="A436" s="1"/>
      <c r="B436" s="2"/>
      <c r="C436" s="1"/>
      <c r="E436" s="6"/>
      <c r="F436" s="100"/>
      <c r="G436" s="5"/>
      <c r="H436" s="5"/>
    </row>
    <row r="437" spans="1:8" x14ac:dyDescent="0.25">
      <c r="A437" s="1"/>
      <c r="B437" s="2"/>
      <c r="C437" s="1"/>
      <c r="E437" s="6"/>
      <c r="F437" s="100"/>
      <c r="G437" s="5"/>
      <c r="H437" s="5"/>
    </row>
    <row r="438" spans="1:8" x14ac:dyDescent="0.25">
      <c r="A438" s="1"/>
      <c r="B438" s="2"/>
      <c r="C438" s="1"/>
      <c r="E438" s="6"/>
      <c r="F438" s="100"/>
      <c r="G438" s="5"/>
      <c r="H438" s="5"/>
    </row>
    <row r="439" spans="1:8" x14ac:dyDescent="0.25">
      <c r="A439" s="1"/>
      <c r="B439" s="2"/>
      <c r="C439" s="1"/>
      <c r="E439" s="6"/>
      <c r="F439" s="100"/>
      <c r="G439" s="5"/>
      <c r="H439" s="5"/>
    </row>
    <row r="440" spans="1:8" x14ac:dyDescent="0.25">
      <c r="A440" s="1"/>
      <c r="B440" s="2"/>
      <c r="C440" s="1"/>
      <c r="E440" s="6"/>
      <c r="F440" s="100"/>
      <c r="G440" s="5"/>
      <c r="H440" s="5"/>
    </row>
    <row r="441" spans="1:8" x14ac:dyDescent="0.25">
      <c r="A441" s="1"/>
      <c r="B441" s="2"/>
      <c r="C441" s="1"/>
      <c r="E441" s="6"/>
      <c r="F441" s="100"/>
      <c r="G441" s="5"/>
      <c r="H441" s="5"/>
    </row>
    <row r="442" spans="1:8" x14ac:dyDescent="0.25">
      <c r="A442" s="1"/>
      <c r="B442" s="2"/>
      <c r="C442" s="1"/>
      <c r="E442" s="6"/>
      <c r="F442" s="100"/>
      <c r="G442" s="5"/>
      <c r="H442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8"/>
  <sheetViews>
    <sheetView zoomScale="80" zoomScaleNormal="80" workbookViewId="0">
      <selection activeCell="G35" sqref="G35"/>
    </sheetView>
  </sheetViews>
  <sheetFormatPr defaultColWidth="9.140625" defaultRowHeight="15.75" x14ac:dyDescent="0.25"/>
  <cols>
    <col min="1" max="1" width="11" style="68" customWidth="1"/>
    <col min="2" max="2" width="50.7109375" style="2" customWidth="1"/>
    <col min="3" max="3" width="22.85546875" style="72" customWidth="1"/>
    <col min="4" max="11" width="18.7109375" style="70" customWidth="1"/>
    <col min="12" max="218" width="9.140625" style="70"/>
    <col min="219" max="219" width="14.7109375" style="70" customWidth="1"/>
    <col min="220" max="220" width="40.7109375" style="70" customWidth="1"/>
    <col min="221" max="221" width="6.7109375" style="70" customWidth="1"/>
    <col min="222" max="224" width="12.7109375" style="70" customWidth="1"/>
    <col min="225" max="225" width="14.7109375" style="70" customWidth="1"/>
    <col min="226" max="227" width="15.7109375" style="70" customWidth="1"/>
    <col min="228" max="231" width="12.7109375" style="70" customWidth="1"/>
    <col min="232" max="474" width="9.140625" style="70"/>
    <col min="475" max="475" width="14.7109375" style="70" customWidth="1"/>
    <col min="476" max="476" width="40.7109375" style="70" customWidth="1"/>
    <col min="477" max="477" width="6.7109375" style="70" customWidth="1"/>
    <col min="478" max="480" width="12.7109375" style="70" customWidth="1"/>
    <col min="481" max="481" width="14.7109375" style="70" customWidth="1"/>
    <col min="482" max="483" width="15.7109375" style="70" customWidth="1"/>
    <col min="484" max="487" width="12.7109375" style="70" customWidth="1"/>
    <col min="488" max="730" width="9.140625" style="70"/>
    <col min="731" max="731" width="14.7109375" style="70" customWidth="1"/>
    <col min="732" max="732" width="40.7109375" style="70" customWidth="1"/>
    <col min="733" max="733" width="6.7109375" style="70" customWidth="1"/>
    <col min="734" max="736" width="12.7109375" style="70" customWidth="1"/>
    <col min="737" max="737" width="14.7109375" style="70" customWidth="1"/>
    <col min="738" max="739" width="15.7109375" style="70" customWidth="1"/>
    <col min="740" max="743" width="12.7109375" style="70" customWidth="1"/>
    <col min="744" max="986" width="9.140625" style="70"/>
    <col min="987" max="987" width="14.7109375" style="70" customWidth="1"/>
    <col min="988" max="988" width="40.7109375" style="70" customWidth="1"/>
    <col min="989" max="989" width="6.7109375" style="70" customWidth="1"/>
    <col min="990" max="992" width="12.7109375" style="70" customWidth="1"/>
    <col min="993" max="993" width="14.7109375" style="70" customWidth="1"/>
    <col min="994" max="995" width="15.7109375" style="70" customWidth="1"/>
    <col min="996" max="999" width="12.7109375" style="70" customWidth="1"/>
    <col min="1000" max="1024" width="9.140625" style="70"/>
  </cols>
  <sheetData>
    <row r="1" spans="1:11" s="74" customFormat="1" x14ac:dyDescent="0.2">
      <c r="A1" s="73"/>
      <c r="C1" s="74" t="s">
        <v>254</v>
      </c>
    </row>
    <row r="2" spans="1:11" s="74" customFormat="1" x14ac:dyDescent="0.2">
      <c r="A2" s="73"/>
      <c r="C2" s="74" t="s">
        <v>164</v>
      </c>
    </row>
    <row r="3" spans="1:11" s="74" customFormat="1" x14ac:dyDescent="0.2">
      <c r="A3" s="73"/>
      <c r="C3" s="74" t="s">
        <v>250</v>
      </c>
    </row>
    <row r="4" spans="1:11" s="74" customFormat="1" x14ac:dyDescent="0.2">
      <c r="A4" s="75"/>
      <c r="B4" s="8"/>
      <c r="C4" s="102"/>
    </row>
    <row r="5" spans="1:11" s="74" customFormat="1" ht="15.75" customHeight="1" x14ac:dyDescent="0.2">
      <c r="A5" s="78"/>
      <c r="B5" s="79"/>
      <c r="C5" s="103"/>
    </row>
    <row r="6" spans="1:11" s="74" customFormat="1" x14ac:dyDescent="0.2">
      <c r="A6" s="78" t="s">
        <v>3</v>
      </c>
      <c r="B6" s="79" t="s">
        <v>257</v>
      </c>
      <c r="C6" s="104"/>
    </row>
    <row r="7" spans="1:11" s="74" customFormat="1" x14ac:dyDescent="0.2">
      <c r="C7" s="104"/>
    </row>
    <row r="8" spans="1:11" s="74" customFormat="1" ht="25.5" x14ac:dyDescent="0.2">
      <c r="A8" s="170" t="s">
        <v>230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s="74" customFormat="1" x14ac:dyDescent="0.2">
      <c r="A9" s="75"/>
      <c r="B9" s="8"/>
      <c r="C9" s="77"/>
    </row>
    <row r="10" spans="1:11" s="8" customFormat="1" ht="35.1" customHeight="1" x14ac:dyDescent="0.2">
      <c r="A10" s="14" t="s">
        <v>8</v>
      </c>
      <c r="B10" s="15" t="s">
        <v>9</v>
      </c>
      <c r="C10" s="16" t="s">
        <v>231</v>
      </c>
      <c r="D10" s="15" t="s">
        <v>232</v>
      </c>
      <c r="E10" s="15" t="s">
        <v>233</v>
      </c>
      <c r="F10" s="15" t="s">
        <v>234</v>
      </c>
      <c r="G10" s="15" t="s">
        <v>235</v>
      </c>
      <c r="H10" s="15" t="s">
        <v>236</v>
      </c>
      <c r="I10" s="15" t="s">
        <v>237</v>
      </c>
      <c r="J10" s="15" t="s">
        <v>238</v>
      </c>
      <c r="K10" s="15" t="s">
        <v>239</v>
      </c>
    </row>
    <row r="11" spans="1:11" s="108" customFormat="1" ht="35.1" customHeight="1" x14ac:dyDescent="0.25">
      <c r="A11" s="105" t="s">
        <v>22</v>
      </c>
      <c r="B11" s="19" t="str">
        <f>'CISTERNAS MG'!B15</f>
        <v>SERVIÇOS PRELIMINARES E CANTEIRO DE OBRAS</v>
      </c>
      <c r="C11" s="106">
        <f>'CISTERNAS MG'!J15</f>
        <v>551941.13</v>
      </c>
      <c r="D11" s="107">
        <f>C11/7</f>
        <v>78848.732857142852</v>
      </c>
      <c r="E11" s="107">
        <f>D11</f>
        <v>78848.732857142852</v>
      </c>
      <c r="F11" s="107">
        <f>E11</f>
        <v>78848.732857142852</v>
      </c>
      <c r="G11" s="107">
        <f>F11</f>
        <v>78848.732857142852</v>
      </c>
      <c r="H11" s="107">
        <f>G11</f>
        <v>78848.732857142852</v>
      </c>
      <c r="I11" s="107">
        <f>H11</f>
        <v>78848.732857142852</v>
      </c>
      <c r="J11" s="107">
        <f t="shared" ref="J11:J16" si="0">C11-SUM(D11:I11)</f>
        <v>78848.732857142866</v>
      </c>
      <c r="K11" s="107">
        <f t="shared" ref="K11:K18" si="1">SUM(D11:J11)</f>
        <v>551941.13</v>
      </c>
    </row>
    <row r="12" spans="1:11" s="108" customFormat="1" ht="35.1" customHeight="1" x14ac:dyDescent="0.25">
      <c r="A12" s="105" t="s">
        <v>40</v>
      </c>
      <c r="B12" s="19" t="str">
        <f>'CISTERNAS MG'!B21</f>
        <v>INSTALAÇÃO DAS CISTERNAS</v>
      </c>
      <c r="C12" s="106">
        <f>'CISTERNAS MG'!J21</f>
        <v>2031949.48</v>
      </c>
      <c r="D12" s="107">
        <f>C12/6/2</f>
        <v>169329.12333333332</v>
      </c>
      <c r="E12" s="107">
        <f>C12/6</f>
        <v>338658.24666666664</v>
      </c>
      <c r="F12" s="107">
        <f t="shared" ref="F12:I16" si="2">E12</f>
        <v>338658.24666666664</v>
      </c>
      <c r="G12" s="107">
        <f t="shared" si="2"/>
        <v>338658.24666666664</v>
      </c>
      <c r="H12" s="107">
        <f t="shared" si="2"/>
        <v>338658.24666666664</v>
      </c>
      <c r="I12" s="107">
        <f t="shared" si="2"/>
        <v>338658.24666666664</v>
      </c>
      <c r="J12" s="107">
        <f t="shared" si="0"/>
        <v>169329.12333333353</v>
      </c>
      <c r="K12" s="107">
        <f t="shared" si="1"/>
        <v>2031949.48</v>
      </c>
    </row>
    <row r="13" spans="1:11" s="108" customFormat="1" ht="35.1" customHeight="1" x14ac:dyDescent="0.25">
      <c r="A13" s="105" t="s">
        <v>57</v>
      </c>
      <c r="B13" s="19" t="str">
        <f>'CISTERNAS MG'!B28</f>
        <v xml:space="preserve">SERVIÇOS COMPLEMENTARES                                                                                                                                                                                 </v>
      </c>
      <c r="C13" s="106">
        <f>'CISTERNAS MG'!J28</f>
        <v>1595603</v>
      </c>
      <c r="D13" s="107">
        <f>C13/6/2</f>
        <v>132966.91666666666</v>
      </c>
      <c r="E13" s="107">
        <f>C13/6</f>
        <v>265933.83333333331</v>
      </c>
      <c r="F13" s="107">
        <f t="shared" si="2"/>
        <v>265933.83333333331</v>
      </c>
      <c r="G13" s="107">
        <f t="shared" si="2"/>
        <v>265933.83333333331</v>
      </c>
      <c r="H13" s="107">
        <f t="shared" si="2"/>
        <v>265933.83333333331</v>
      </c>
      <c r="I13" s="107">
        <f t="shared" si="2"/>
        <v>265933.83333333331</v>
      </c>
      <c r="J13" s="107">
        <f t="shared" si="0"/>
        <v>132966.91666666698</v>
      </c>
      <c r="K13" s="107">
        <f t="shared" si="1"/>
        <v>1595603</v>
      </c>
    </row>
    <row r="14" spans="1:11" s="108" customFormat="1" ht="35.1" customHeight="1" x14ac:dyDescent="0.25">
      <c r="A14" s="105" t="s">
        <v>75</v>
      </c>
      <c r="B14" s="19" t="str">
        <f>'CISTERNAS MG'!B35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6">
        <f>'CISTERNAS MG'!J35</f>
        <v>218007.15000000002</v>
      </c>
      <c r="D14" s="107">
        <f>C14/6/2</f>
        <v>18167.262500000001</v>
      </c>
      <c r="E14" s="107">
        <f>C14/6</f>
        <v>36334.525000000001</v>
      </c>
      <c r="F14" s="107">
        <f t="shared" si="2"/>
        <v>36334.525000000001</v>
      </c>
      <c r="G14" s="107">
        <f t="shared" si="2"/>
        <v>36334.525000000001</v>
      </c>
      <c r="H14" s="107">
        <f t="shared" si="2"/>
        <v>36334.525000000001</v>
      </c>
      <c r="I14" s="107">
        <f t="shared" si="2"/>
        <v>36334.525000000001</v>
      </c>
      <c r="J14" s="107">
        <f t="shared" si="0"/>
        <v>18167.262500000041</v>
      </c>
      <c r="K14" s="107">
        <f t="shared" si="1"/>
        <v>218007.15000000002</v>
      </c>
    </row>
    <row r="15" spans="1:11" s="108" customFormat="1" ht="35.1" customHeight="1" x14ac:dyDescent="0.25">
      <c r="A15" s="105" t="s">
        <v>89</v>
      </c>
      <c r="B15" s="19" t="str">
        <f>'CISTERNAS MG'!B42</f>
        <v>MATERIAIS PARA INSTALAÇÃO DAS CISTERNAS</v>
      </c>
      <c r="C15" s="106">
        <f>'CISTERNAS MG'!J42</f>
        <v>19931395</v>
      </c>
      <c r="D15" s="107">
        <f>C15/6/2</f>
        <v>1660949.5833333333</v>
      </c>
      <c r="E15" s="107">
        <f>C15/6</f>
        <v>3321899.1666666665</v>
      </c>
      <c r="F15" s="107">
        <f t="shared" si="2"/>
        <v>3321899.1666666665</v>
      </c>
      <c r="G15" s="107">
        <f t="shared" si="2"/>
        <v>3321899.1666666665</v>
      </c>
      <c r="H15" s="107">
        <f t="shared" si="2"/>
        <v>3321899.1666666665</v>
      </c>
      <c r="I15" s="107">
        <f t="shared" si="2"/>
        <v>3321899.1666666665</v>
      </c>
      <c r="J15" s="107">
        <f t="shared" si="0"/>
        <v>1660949.5833333358</v>
      </c>
      <c r="K15" s="107">
        <f t="shared" si="1"/>
        <v>19931395</v>
      </c>
    </row>
    <row r="16" spans="1:11" ht="35.1" customHeight="1" x14ac:dyDescent="0.25">
      <c r="A16" s="105" t="s">
        <v>94</v>
      </c>
      <c r="B16" s="19" t="str">
        <f>'CISTERNAS MG'!B45</f>
        <v>MATERIAIS PARA INSTALAÇÃO DAS CISTERNAS (SERVIÇOS COMPLEMENTARES)</v>
      </c>
      <c r="C16" s="106">
        <f>'CISTERNAS MG'!J45</f>
        <v>1939153.4400000002</v>
      </c>
      <c r="D16" s="107">
        <f>C16/6/2</f>
        <v>161596.12000000002</v>
      </c>
      <c r="E16" s="107">
        <f>C16/6</f>
        <v>323192.24000000005</v>
      </c>
      <c r="F16" s="107">
        <f t="shared" si="2"/>
        <v>323192.24000000005</v>
      </c>
      <c r="G16" s="107">
        <f t="shared" si="2"/>
        <v>323192.24000000005</v>
      </c>
      <c r="H16" s="107">
        <f t="shared" si="2"/>
        <v>323192.24000000005</v>
      </c>
      <c r="I16" s="107">
        <f t="shared" si="2"/>
        <v>323192.24000000005</v>
      </c>
      <c r="J16" s="107">
        <f t="shared" si="0"/>
        <v>161596.12000000011</v>
      </c>
      <c r="K16" s="107">
        <f t="shared" si="1"/>
        <v>1939153.4400000002</v>
      </c>
    </row>
    <row r="17" spans="1:11" s="109" customFormat="1" ht="35.1" customHeight="1" x14ac:dyDescent="0.25">
      <c r="A17" s="105"/>
      <c r="B17" s="19" t="s">
        <v>136</v>
      </c>
      <c r="C17" s="106">
        <f t="shared" ref="C17:J17" si="3">SUM(C11:C16)</f>
        <v>26268049.199999999</v>
      </c>
      <c r="D17" s="107">
        <f t="shared" si="3"/>
        <v>2221857.7386904759</v>
      </c>
      <c r="E17" s="107">
        <f t="shared" si="3"/>
        <v>4364866.7445238093</v>
      </c>
      <c r="F17" s="107">
        <f t="shared" si="3"/>
        <v>4364866.7445238093</v>
      </c>
      <c r="G17" s="107">
        <f t="shared" si="3"/>
        <v>4364866.7445238093</v>
      </c>
      <c r="H17" s="107">
        <f t="shared" si="3"/>
        <v>4364866.7445238093</v>
      </c>
      <c r="I17" s="107">
        <f t="shared" si="3"/>
        <v>4364866.7445238093</v>
      </c>
      <c r="J17" s="107">
        <f t="shared" si="3"/>
        <v>2221857.7386904792</v>
      </c>
      <c r="K17" s="106">
        <f>SUM(D17:J17)</f>
        <v>26268049.199999999</v>
      </c>
    </row>
    <row r="18" spans="1:11" ht="35.1" customHeight="1" x14ac:dyDescent="0.25">
      <c r="A18" s="105"/>
      <c r="B18" s="19" t="s">
        <v>240</v>
      </c>
      <c r="C18" s="110">
        <f>C17/C17</f>
        <v>1</v>
      </c>
      <c r="D18" s="111">
        <f t="shared" ref="D18:J18" si="4">D17/$C$17</f>
        <v>8.458404054955386E-2</v>
      </c>
      <c r="E18" s="111">
        <f t="shared" si="4"/>
        <v>0.16616638378017845</v>
      </c>
      <c r="F18" s="111">
        <f t="shared" si="4"/>
        <v>0.16616638378017845</v>
      </c>
      <c r="G18" s="111">
        <f t="shared" si="4"/>
        <v>0.16616638378017845</v>
      </c>
      <c r="H18" s="111">
        <f t="shared" si="4"/>
        <v>0.16616638378017845</v>
      </c>
      <c r="I18" s="111">
        <f t="shared" si="4"/>
        <v>0.16616638378017845</v>
      </c>
      <c r="J18" s="111">
        <f t="shared" si="4"/>
        <v>8.4584040549553985E-2</v>
      </c>
      <c r="K18" s="110">
        <f t="shared" si="1"/>
        <v>1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MG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MG'!Area_de_impressao</vt:lpstr>
      <vt:lpstr>COMPOSIÇÕES!Area_de_impressao</vt:lpstr>
      <vt:lpstr>'CISTERNAS MG'!Titulos_de_impressao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2023-11-29T14:00:26Z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